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55" windowWidth="11100" windowHeight="6600" firstSheet="2" activeTab="7"/>
  </bookViews>
  <sheets>
    <sheet name="Şartname" sheetId="1" r:id="rId1"/>
    <sheet name="16.02.10" sheetId="6" r:id="rId2"/>
    <sheet name="24.11.11" sheetId="7" r:id="rId3"/>
    <sheet name="30.11.11" sheetId="8" r:id="rId4"/>
    <sheet name="07.12.11 " sheetId="9" r:id="rId5"/>
    <sheet name="16.02.12" sheetId="10" r:id="rId6"/>
    <sheet name="23.02.12" sheetId="11" r:id="rId7"/>
    <sheet name="19.03.2012" sheetId="12" r:id="rId8"/>
  </sheets>
  <definedNames>
    <definedName name="_xlnm.Print_Area" localSheetId="4">'07.12.11 '!$A$1:$J$19</definedName>
    <definedName name="_xlnm.Print_Area" localSheetId="1">'16.02.10'!$A$1:$I$25</definedName>
    <definedName name="_xlnm.Print_Area" localSheetId="5">'16.02.12'!$A$1:$L$16</definedName>
    <definedName name="_xlnm.Print_Area" localSheetId="7">'19.03.2012'!$A$2:$L$24</definedName>
    <definedName name="_xlnm.Print_Area" localSheetId="6">'23.02.12'!$A$2:$L$12</definedName>
    <definedName name="_xlnm.Print_Area" localSheetId="2">'24.11.11'!$A$1:$L$40</definedName>
    <definedName name="_xlnm.Print_Area" localSheetId="3">'30.11.11'!$A$1:$J$21</definedName>
    <definedName name="_xlnm.Print_Titles" localSheetId="4">'07.12.11 '!$3:$4</definedName>
    <definedName name="_xlnm.Print_Titles" localSheetId="5">'16.02.12'!$2:$3</definedName>
    <definedName name="_xlnm.Print_Titles" localSheetId="7">'19.03.2012'!$4:$5</definedName>
    <definedName name="_xlnm.Print_Titles" localSheetId="6">'23.02.12'!$4:$5</definedName>
    <definedName name="_xlnm.Print_Titles" localSheetId="2">'24.11.11'!$3:$4</definedName>
    <definedName name="_xlnm.Print_Titles" localSheetId="3">'30.11.11'!$3:$4</definedName>
  </definedNames>
  <calcPr calcId="124519"/>
</workbook>
</file>

<file path=xl/calcChain.xml><?xml version="1.0" encoding="utf-8"?>
<calcChain xmlns="http://schemas.openxmlformats.org/spreadsheetml/2006/main">
  <c r="L21" i="12"/>
  <c r="H21"/>
  <c r="F21"/>
  <c r="L20"/>
  <c r="L19"/>
  <c r="H20"/>
  <c r="H19"/>
  <c r="H13"/>
  <c r="J13"/>
  <c r="L13"/>
  <c r="H14"/>
  <c r="J14"/>
  <c r="L14"/>
  <c r="L18"/>
  <c r="H11"/>
  <c r="J11"/>
  <c r="L11"/>
  <c r="H12"/>
  <c r="J12"/>
  <c r="L12"/>
  <c r="H15"/>
  <c r="J15"/>
  <c r="L15"/>
  <c r="L17"/>
  <c r="C24"/>
  <c r="J7"/>
  <c r="J8"/>
  <c r="J9"/>
  <c r="J10"/>
  <c r="F16"/>
  <c r="C18" s="1"/>
  <c r="H7"/>
  <c r="L7" s="1"/>
  <c r="H8"/>
  <c r="L8" s="1"/>
  <c r="H9"/>
  <c r="L9" s="1"/>
  <c r="H10"/>
  <c r="L10" s="1"/>
  <c r="J6"/>
  <c r="H6"/>
  <c r="L6" s="1"/>
  <c r="J6" i="11"/>
  <c r="J7"/>
  <c r="J8"/>
  <c r="F9"/>
  <c r="C11" s="1"/>
  <c r="H8"/>
  <c r="L8" s="1"/>
  <c r="H7"/>
  <c r="L7" s="1"/>
  <c r="H6"/>
  <c r="L6" s="1"/>
  <c r="L9" s="1"/>
  <c r="J5" i="10"/>
  <c r="J6"/>
  <c r="J7"/>
  <c r="J8"/>
  <c r="J9"/>
  <c r="J10"/>
  <c r="J11"/>
  <c r="J12"/>
  <c r="J13"/>
  <c r="J4"/>
  <c r="F14"/>
  <c r="C16" s="1"/>
  <c r="H13"/>
  <c r="L13" s="1"/>
  <c r="H12"/>
  <c r="L12" s="1"/>
  <c r="H11"/>
  <c r="L11" s="1"/>
  <c r="H10"/>
  <c r="L10" s="1"/>
  <c r="H9"/>
  <c r="L9" s="1"/>
  <c r="H8"/>
  <c r="L8" s="1"/>
  <c r="H7"/>
  <c r="L7" s="1"/>
  <c r="H6"/>
  <c r="L6" s="1"/>
  <c r="H5"/>
  <c r="L5" s="1"/>
  <c r="H4"/>
  <c r="L4" s="1"/>
  <c r="F15" i="9"/>
  <c r="H14"/>
  <c r="J14" s="1"/>
  <c r="H13"/>
  <c r="J13" s="1"/>
  <c r="H12"/>
  <c r="J12" s="1"/>
  <c r="H11"/>
  <c r="J11" s="1"/>
  <c r="H10"/>
  <c r="J10" s="1"/>
  <c r="H9"/>
  <c r="J9" s="1"/>
  <c r="H8"/>
  <c r="J8" s="1"/>
  <c r="H7"/>
  <c r="J7" s="1"/>
  <c r="H6"/>
  <c r="J6" s="1"/>
  <c r="H5"/>
  <c r="J5" s="1"/>
  <c r="H7" i="8"/>
  <c r="F16"/>
  <c r="F11"/>
  <c r="H15"/>
  <c r="H14"/>
  <c r="H13"/>
  <c r="H12"/>
  <c r="H10"/>
  <c r="H9"/>
  <c r="H8"/>
  <c r="H6"/>
  <c r="H5"/>
  <c r="F35" i="7"/>
  <c r="J14"/>
  <c r="J15"/>
  <c r="J16"/>
  <c r="J17"/>
  <c r="J18"/>
  <c r="J19"/>
  <c r="J20"/>
  <c r="J21"/>
  <c r="J22"/>
  <c r="J23"/>
  <c r="J24"/>
  <c r="J25"/>
  <c r="H14"/>
  <c r="L14" s="1"/>
  <c r="H15"/>
  <c r="L15" s="1"/>
  <c r="H16"/>
  <c r="L16" s="1"/>
  <c r="H17"/>
  <c r="L17" s="1"/>
  <c r="H18"/>
  <c r="L18" s="1"/>
  <c r="H19"/>
  <c r="L19" s="1"/>
  <c r="H20"/>
  <c r="L20" s="1"/>
  <c r="H21"/>
  <c r="L21" s="1"/>
  <c r="H22"/>
  <c r="L22" s="1"/>
  <c r="H23"/>
  <c r="L23" s="1"/>
  <c r="H24"/>
  <c r="L24" s="1"/>
  <c r="H25"/>
  <c r="L25" s="1"/>
  <c r="J28"/>
  <c r="J29"/>
  <c r="J30"/>
  <c r="J31"/>
  <c r="J32"/>
  <c r="J33"/>
  <c r="J34"/>
  <c r="J27"/>
  <c r="J6"/>
  <c r="J7"/>
  <c r="J8"/>
  <c r="J9"/>
  <c r="J10"/>
  <c r="J11"/>
  <c r="J12"/>
  <c r="J13"/>
  <c r="J5"/>
  <c r="F26"/>
  <c r="H34"/>
  <c r="L34" s="1"/>
  <c r="H33"/>
  <c r="L33" s="1"/>
  <c r="H32"/>
  <c r="L32" s="1"/>
  <c r="H31"/>
  <c r="L31" s="1"/>
  <c r="H30"/>
  <c r="L30" s="1"/>
  <c r="H29"/>
  <c r="L29" s="1"/>
  <c r="H28"/>
  <c r="L28" s="1"/>
  <c r="H27"/>
  <c r="L27" s="1"/>
  <c r="H6"/>
  <c r="L6" s="1"/>
  <c r="H7"/>
  <c r="L7" s="1"/>
  <c r="H8"/>
  <c r="L8" s="1"/>
  <c r="H9"/>
  <c r="L9" s="1"/>
  <c r="H10"/>
  <c r="L10" s="1"/>
  <c r="H11"/>
  <c r="L11" s="1"/>
  <c r="H12"/>
  <c r="L12" s="1"/>
  <c r="H13"/>
  <c r="L13" s="1"/>
  <c r="H5"/>
  <c r="L5" s="1"/>
  <c r="H6" i="6"/>
  <c r="H7"/>
  <c r="H8"/>
  <c r="H9"/>
  <c r="H10"/>
  <c r="H11"/>
  <c r="H12"/>
  <c r="H13"/>
  <c r="H14"/>
  <c r="H15"/>
  <c r="H16"/>
  <c r="F17"/>
  <c r="N17" i="1"/>
  <c r="I5"/>
  <c r="J5" s="1"/>
  <c r="I6"/>
  <c r="J6" s="1"/>
  <c r="K6" s="1"/>
  <c r="O79"/>
  <c r="N79"/>
  <c r="P79"/>
  <c r="I69"/>
  <c r="J69"/>
  <c r="K69" s="1"/>
  <c r="L69"/>
  <c r="M69"/>
  <c r="N69" s="1"/>
  <c r="I55"/>
  <c r="J55" s="1"/>
  <c r="K55" s="1"/>
  <c r="M55"/>
  <c r="I23"/>
  <c r="J23"/>
  <c r="K23" s="1"/>
  <c r="L23"/>
  <c r="M23"/>
  <c r="N23" s="1"/>
  <c r="I37"/>
  <c r="J37" s="1"/>
  <c r="K37" s="1"/>
  <c r="O64"/>
  <c r="N64"/>
  <c r="O48"/>
  <c r="P48" s="1"/>
  <c r="N48"/>
  <c r="O32"/>
  <c r="N32"/>
  <c r="O17"/>
  <c r="P17" s="1"/>
  <c r="G81"/>
  <c r="I7"/>
  <c r="I81" s="1"/>
  <c r="P5"/>
  <c r="P6"/>
  <c r="P7" s="1"/>
  <c r="P23"/>
  <c r="P37"/>
  <c r="P69"/>
  <c r="F7"/>
  <c r="F81" s="1"/>
  <c r="J16" i="12" l="1"/>
  <c r="D18" s="1"/>
  <c r="F18" s="1"/>
  <c r="D24"/>
  <c r="F24" s="1"/>
  <c r="H16"/>
  <c r="L16" s="1"/>
  <c r="J9" i="11"/>
  <c r="D11" s="1"/>
  <c r="F11" s="1"/>
  <c r="H9"/>
  <c r="L6" i="1"/>
  <c r="J14" i="10"/>
  <c r="I14" s="1"/>
  <c r="M6" i="1"/>
  <c r="N6" s="1"/>
  <c r="L5"/>
  <c r="L7" s="1"/>
  <c r="H17" i="6"/>
  <c r="G17" s="1"/>
  <c r="H16" i="8"/>
  <c r="G16" s="1"/>
  <c r="L14" i="10"/>
  <c r="H14"/>
  <c r="P32" i="1"/>
  <c r="P64"/>
  <c r="M37"/>
  <c r="O23"/>
  <c r="P27" s="1"/>
  <c r="P28" s="1"/>
  <c r="P29" s="1"/>
  <c r="P30" s="1"/>
  <c r="P31" s="1"/>
  <c r="O6"/>
  <c r="H15" i="9"/>
  <c r="G15" s="1"/>
  <c r="H11" i="8"/>
  <c r="G11" s="1"/>
  <c r="F17"/>
  <c r="J35" i="7"/>
  <c r="F36"/>
  <c r="J26"/>
  <c r="I26" s="1"/>
  <c r="H35"/>
  <c r="H26"/>
  <c r="L26"/>
  <c r="K5" i="1"/>
  <c r="J7"/>
  <c r="J81" s="1"/>
  <c r="O69"/>
  <c r="P73" s="1"/>
  <c r="P74" s="1"/>
  <c r="P75" s="1"/>
  <c r="P76" s="1"/>
  <c r="P77" s="1"/>
  <c r="P78" s="1"/>
  <c r="P55"/>
  <c r="P81" s="1"/>
  <c r="L37"/>
  <c r="N37" s="1"/>
  <c r="O37" s="1"/>
  <c r="P41" s="1"/>
  <c r="P42" s="1"/>
  <c r="P43" s="1"/>
  <c r="P44" s="1"/>
  <c r="P45" s="1"/>
  <c r="P46" s="1"/>
  <c r="P47" s="1"/>
  <c r="L55"/>
  <c r="N55" s="1"/>
  <c r="O55" s="1"/>
  <c r="P59" s="1"/>
  <c r="P60" s="1"/>
  <c r="P61" s="1"/>
  <c r="P62" s="1"/>
  <c r="P63" s="1"/>
  <c r="M5"/>
  <c r="L35" i="7"/>
  <c r="L36" s="1"/>
  <c r="K7" i="1"/>
  <c r="K81" s="1"/>
  <c r="I9" i="11" l="1"/>
  <c r="D16" i="10"/>
  <c r="F16" s="1"/>
  <c r="H17" i="8"/>
  <c r="G17" s="1"/>
  <c r="H36" i="7"/>
  <c r="J36"/>
  <c r="I36" s="1"/>
  <c r="M7" i="1"/>
  <c r="M81" s="1"/>
  <c r="N5"/>
  <c r="L81"/>
  <c r="N7" l="1"/>
  <c r="N81" s="1"/>
  <c r="O5"/>
  <c r="O7" s="1"/>
  <c r="P11" l="1"/>
  <c r="P12" s="1"/>
  <c r="P13" s="1"/>
  <c r="P14" s="1"/>
  <c r="P15" s="1"/>
  <c r="P16" s="1"/>
  <c r="O81"/>
</calcChain>
</file>

<file path=xl/sharedStrings.xml><?xml version="1.0" encoding="utf-8"?>
<sst xmlns="http://schemas.openxmlformats.org/spreadsheetml/2006/main" count="704" uniqueCount="190">
  <si>
    <t>S
No</t>
  </si>
  <si>
    <t>Cinsi ve Çeşidi</t>
  </si>
  <si>
    <t>Teslim
Yeri</t>
  </si>
  <si>
    <t>Yılı</t>
  </si>
  <si>
    <t>Yığın
No</t>
  </si>
  <si>
    <t>B.Kule</t>
  </si>
  <si>
    <t>GENEL TOPLAM</t>
  </si>
  <si>
    <t>CEYLANPINAR TARIM İŞLETMESİ MÜDÜRLÜĞÜ</t>
  </si>
  <si>
    <t>İHALE</t>
  </si>
  <si>
    <t>KALAN FİRMA</t>
  </si>
  <si>
    <t>TOPLAM</t>
  </si>
  <si>
    <t>PULLAR
TOPLAMI</t>
  </si>
  <si>
    <t>Çepelli K.Mercimek</t>
  </si>
  <si>
    <t>B-5</t>
  </si>
  <si>
    <t>A-5</t>
  </si>
  <si>
    <t>Temiz K.Mercimek</t>
  </si>
  <si>
    <t>A-1</t>
  </si>
  <si>
    <t>A-9</t>
  </si>
  <si>
    <t>Kırık K.Mercimek</t>
  </si>
  <si>
    <t>A-8</t>
  </si>
  <si>
    <t>Miktar
Ton</t>
  </si>
  <si>
    <t>Fiyatı
YTL/Ton</t>
  </si>
  <si>
    <t>MUH.</t>
  </si>
  <si>
    <t>ARICILAR/G.ANTEP</t>
  </si>
  <si>
    <t>RAMAZAN SOBAY/G.ANTEP</t>
  </si>
  <si>
    <t>MEMİŞOĞLU/MERSİN</t>
  </si>
  <si>
    <t>ARPACIOĞLU/G.ANTEP</t>
  </si>
  <si>
    <t>MEHMET ARKAN/Ş.URFA</t>
  </si>
  <si>
    <t>KATİ
TEMİNAT
% 10</t>
  </si>
  <si>
    <t>FİYATI
YTL</t>
  </si>
  <si>
    <t>TUTARI
YTL</t>
  </si>
  <si>
    <t>KDV</t>
  </si>
  <si>
    <t>FATURA
TUTARI</t>
  </si>
  <si>
    <t>DAMGA
VERGİSİ</t>
  </si>
  <si>
    <t>KARAR
PULU</t>
  </si>
  <si>
    <t>GENEL
TOPLAM</t>
  </si>
  <si>
    <t>S.
NO</t>
  </si>
  <si>
    <t>TARİH</t>
  </si>
  <si>
    <t>BANKA</t>
  </si>
  <si>
    <t>AÇIKLAMA</t>
  </si>
  <si>
    <t>YAPILAN
İŞLEM</t>
  </si>
  <si>
    <t>YATAN
PARA</t>
  </si>
  <si>
    <t>KALAN
BAKİYE</t>
  </si>
  <si>
    <t>HALKBANK</t>
  </si>
  <si>
    <t>GEÇİCİ TEMİNAT</t>
  </si>
  <si>
    <t>KATİ+PUL BEDELİ</t>
  </si>
  <si>
    <t>ZERBANK ESTRE</t>
  </si>
  <si>
    <t>PUL BEDELİ MAKBUZ NO:2627</t>
  </si>
  <si>
    <t>BORSA</t>
  </si>
  <si>
    <t>P.1/YIĞ:A-5</t>
  </si>
  <si>
    <t>50 TON</t>
  </si>
  <si>
    <t>ZERBANK 783</t>
  </si>
  <si>
    <t>HALKBANK ESTRE</t>
  </si>
  <si>
    <t>PUL BEDELİ MAKBUZ NO:2628</t>
  </si>
  <si>
    <t>P.4/YIĞ:A-9</t>
  </si>
  <si>
    <t>18 TON</t>
  </si>
  <si>
    <t>ZERBANK 940</t>
  </si>
  <si>
    <t>PUL BEDELİ MAKBUZ NO:</t>
  </si>
  <si>
    <t>ZERBANK 775</t>
  </si>
  <si>
    <t>PUL BEDELİ MAKBUZ NO:2629</t>
  </si>
  <si>
    <t xml:space="preserve">ZERBANK </t>
  </si>
  <si>
    <t>P.3/YIĞ:A-1</t>
  </si>
  <si>
    <t>79 TON</t>
  </si>
  <si>
    <t>MERCİMEK BEDELİ</t>
  </si>
  <si>
    <t>HALKBANK EKSTRE</t>
  </si>
  <si>
    <t>KIRIK MERCİMEK BEDELİ</t>
  </si>
  <si>
    <t>ZERBANK</t>
  </si>
  <si>
    <t>P.6/YIĞ:A-8</t>
  </si>
  <si>
    <t>90 TON</t>
  </si>
  <si>
    <t>5.000 $ USD NİN YTL'YE ÇEVRİLMESİ</t>
  </si>
  <si>
    <t>32 TON</t>
  </si>
  <si>
    <r>
      <t xml:space="preserve">CEYLANPINAR TARIM İŞLETMESİ MÜDÜRLÜĞÜ
</t>
    </r>
    <r>
      <rPr>
        <b/>
        <sz val="9"/>
        <color indexed="10"/>
        <rFont val="Arial"/>
        <family val="2"/>
        <charset val="162"/>
      </rPr>
      <t>02.02.2005</t>
    </r>
    <r>
      <rPr>
        <b/>
        <sz val="9"/>
        <rFont val="Arial"/>
        <family val="2"/>
      </rPr>
      <t xml:space="preserve"> TARİHLİ MAHSUL ÇEPELLİ KIRMIZI MERCİMEK İHALESİ</t>
    </r>
  </si>
  <si>
    <t>ZERBANK TEL.TEY.</t>
  </si>
  <si>
    <t>KATİ+PUL+MERCİMEK  BEDELİ</t>
  </si>
  <si>
    <t>P.2/YIĞ:A-5</t>
  </si>
  <si>
    <t>65 TON</t>
  </si>
  <si>
    <t>PUL BEDELİ MAKBUZ NO:2630</t>
  </si>
  <si>
    <t>P.5/YIĞ:A-9</t>
  </si>
  <si>
    <t>49 TON</t>
  </si>
  <si>
    <t>TUTARI</t>
  </si>
  <si>
    <t>B.kule</t>
  </si>
  <si>
    <t>B-3</t>
  </si>
  <si>
    <t xml:space="preserve"> Mah.Tem.Kırm.Mercimek-Şakar</t>
  </si>
  <si>
    <t xml:space="preserve"> Mah.Tem.Kırm.Mercimek-Fırat 87</t>
  </si>
  <si>
    <t>FİYATI TL/Kg</t>
  </si>
  <si>
    <r>
      <t>CEYLANPINAR TARIM İŞLETMESİ MÜDÜRLÜĞÜ
16/02/</t>
    </r>
    <r>
      <rPr>
        <b/>
        <sz val="10"/>
        <color indexed="10"/>
        <rFont val="Verdana"/>
        <family val="2"/>
        <charset val="162"/>
      </rPr>
      <t xml:space="preserve">2010 </t>
    </r>
    <r>
      <rPr>
        <b/>
        <sz val="10"/>
        <rFont val="Verdana"/>
        <family val="2"/>
        <charset val="162"/>
      </rPr>
      <t>TARİHLİ MERCİMEK SATIŞ İHALESİ LİSTESİDİR.</t>
    </r>
  </si>
  <si>
    <t>Memişoğlu Tar.Ltd./MERSİN</t>
  </si>
  <si>
    <t>Gol Gıda Ltd./G.ANTEP</t>
  </si>
  <si>
    <t>İ.Halil ARPACIOĞLU/G.ANTEP</t>
  </si>
  <si>
    <t>Tiryaki Agro A.Ş./G.ANTEP</t>
  </si>
  <si>
    <t>As Besin Gıda Ltd./G.ANTEP</t>
  </si>
  <si>
    <t>Aykar Gıda Ltd./Ş.URFA</t>
  </si>
  <si>
    <t>Hasan ÇİLGÖZ /Ş.URFA</t>
  </si>
  <si>
    <t>Miktar
(Kg)</t>
  </si>
  <si>
    <t>MUHAMMEN</t>
  </si>
  <si>
    <t>GEÇİCİ TEMİNAT
(%5)</t>
  </si>
  <si>
    <t>Parti
No</t>
  </si>
  <si>
    <t xml:space="preserve"> Mah.Tem.Kırm.Mercimek-Fırat-87 </t>
  </si>
  <si>
    <t>B-1</t>
  </si>
  <si>
    <t xml:space="preserve"> Mah.Tem.Kırm.Mercimek-Fırat-87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</si>
  <si>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</si>
  <si>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</si>
  <si>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</si>
  <si>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</si>
  <si>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</si>
  <si>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</si>
  <si>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</si>
  <si>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</si>
  <si>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</si>
  <si>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G.su</t>
  </si>
  <si>
    <t>M-5</t>
  </si>
  <si>
    <t>M-6</t>
  </si>
  <si>
    <t xml:space="preserve"> MAH.TEMİZ MERCİMEK TOPLAM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</si>
  <si>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</si>
  <si>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</si>
  <si>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</si>
  <si>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</si>
  <si>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</si>
  <si>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</si>
  <si>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</si>
  <si>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</si>
  <si>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</si>
  <si>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</si>
  <si>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</si>
  <si>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</si>
  <si>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</si>
  <si>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</si>
  <si>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</si>
  <si>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</si>
  <si>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</si>
  <si>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</si>
  <si>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</si>
  <si>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</si>
  <si>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B-4</t>
  </si>
  <si>
    <t>M-3</t>
  </si>
  <si>
    <t>M-4</t>
  </si>
  <si>
    <t>M-12</t>
  </si>
  <si>
    <t xml:space="preserve"> Sellektör Altı Kırık Mercimek </t>
  </si>
  <si>
    <t>B-7</t>
  </si>
  <si>
    <t>A-2</t>
  </si>
  <si>
    <t>SELLEKTÖR ALTI KIRIK MERCİMEK TOPLAM</t>
  </si>
  <si>
    <t>GOL GIDA LTD.ŞTİ./G.ANTEP</t>
  </si>
  <si>
    <t>ÇAĞRITEKİN GÜNHAN LTD.ŞTİ./Ş.URFA</t>
  </si>
  <si>
    <t>GENÇÇOBANOĞLU LTD.ŞTİ./Ş.URFA</t>
  </si>
  <si>
    <t>MEHMET KAÇA/Ş.URFA</t>
  </si>
  <si>
    <t>ALGÜL ZAHRC.LTD.ŞTİ./Ş.URFA</t>
  </si>
  <si>
    <t>GÖZE TARIM A.Ş./KOCAELİ</t>
  </si>
  <si>
    <t>ARPACIOĞLU LTD.ŞTİ./G.ANTEP</t>
  </si>
  <si>
    <t>YAMANOĞLU LTD.ŞTİ./Ş.URFA</t>
  </si>
  <si>
    <t>YONSA LTD.ŞTİ./Ş.URFA</t>
  </si>
  <si>
    <t>HÜSEYİN KAÇA/Ş.URFA</t>
  </si>
  <si>
    <r>
      <t>CEYLANPINAR TARIM İŞLETMESİ MÜDÜRLÜĞÜ
30/11/</t>
    </r>
    <r>
      <rPr>
        <b/>
        <sz val="11"/>
        <color indexed="10"/>
        <rFont val="Times New Roman"/>
        <family val="1"/>
        <charset val="162"/>
      </rPr>
      <t xml:space="preserve">2011 </t>
    </r>
    <r>
      <rPr>
        <b/>
        <sz val="11"/>
        <rFont val="Times New Roman"/>
        <family val="1"/>
        <charset val="162"/>
      </rPr>
      <t>TARİHLİ MERCİMEK SATIŞ İHALESİ LİSTESİDİR.</t>
    </r>
  </si>
  <si>
    <r>
      <t>CEYLANPINAR TARIM İŞLETMESİ MÜDÜRLÜĞÜ
24/11/</t>
    </r>
    <r>
      <rPr>
        <b/>
        <sz val="11"/>
        <color indexed="10"/>
        <rFont val="Times New Roman"/>
        <family val="1"/>
        <charset val="162"/>
      </rPr>
      <t xml:space="preserve">2011 </t>
    </r>
    <r>
      <rPr>
        <b/>
        <sz val="11"/>
        <rFont val="Times New Roman"/>
        <family val="1"/>
        <charset val="162"/>
      </rPr>
      <t>TARİHLİ MERCİMEK SATIŞ İHALESİ LİSTESİDİR.</t>
    </r>
  </si>
  <si>
    <t>Nihat KÖTÜZ/Ş.Urfa</t>
  </si>
  <si>
    <t>Algül Ltd.Şti./Ş.Urfa</t>
  </si>
  <si>
    <t>Salih KARAKAŞ/Ş.Urfa</t>
  </si>
  <si>
    <t>Tosun Tar.Ltd.Şti./Ş.Urfa</t>
  </si>
  <si>
    <t>Yonsa Tar.Ltd.Şti./Ş.Urfa</t>
  </si>
  <si>
    <t>Mehmet KAÇA/Ş.Urfa</t>
  </si>
  <si>
    <t>Mehmet Can ÇİZİK/Ş.Urfa</t>
  </si>
  <si>
    <t>P.
No</t>
  </si>
  <si>
    <r>
      <t>CEYLANPINAR TARIM İŞLETMESİ MÜDÜRLÜĞÜ
07/12/</t>
    </r>
    <r>
      <rPr>
        <b/>
        <sz val="11"/>
        <color indexed="10"/>
        <rFont val="Times New Roman"/>
        <family val="1"/>
        <charset val="162"/>
      </rPr>
      <t xml:space="preserve">2011 </t>
    </r>
    <r>
      <rPr>
        <b/>
        <sz val="11"/>
        <rFont val="Times New Roman"/>
        <family val="1"/>
        <charset val="162"/>
      </rPr>
      <t>TARİHLİ MERCİMEK SATIŞ İHALESİ LİSTESİDİR.</t>
    </r>
  </si>
  <si>
    <t>Merkez</t>
  </si>
  <si>
    <t>M-7</t>
  </si>
  <si>
    <t>MAHSUL TEMİZ  MERCİMEK TOPLAM</t>
  </si>
  <si>
    <r>
      <t>CEYLANPINAR TARIM İŞLETMESİ MÜDÜRLÜĞÜ
16/02/</t>
    </r>
    <r>
      <rPr>
        <b/>
        <sz val="11"/>
        <color indexed="10"/>
        <rFont val="Times New Roman"/>
        <family val="1"/>
        <charset val="162"/>
      </rPr>
      <t xml:space="preserve">2012 </t>
    </r>
    <r>
      <rPr>
        <b/>
        <sz val="11"/>
        <rFont val="Times New Roman"/>
        <family val="1"/>
        <charset val="162"/>
      </rPr>
      <t>TARİHLİ MERCİMEK SATIŞ İHALESİ LİSTESİDİR.</t>
    </r>
  </si>
  <si>
    <t xml:space="preserve">MUHAMMEN </t>
  </si>
  <si>
    <t>MİKTARI</t>
  </si>
  <si>
    <t>ORTALAMA SATIŞ FİYATI</t>
  </si>
  <si>
    <t>Göze Tarım A.Ş.-MERSİN</t>
  </si>
  <si>
    <t>Mehmet KAÇA-Ş.URFA</t>
  </si>
  <si>
    <t>YONCAN GIDA SAN.TİC:A.Ş.-Ş:URFA</t>
  </si>
  <si>
    <t>Hüseyin KAÇA</t>
  </si>
  <si>
    <t>İştirak Yok</t>
  </si>
  <si>
    <r>
      <t>CEYLANPINAR TARIM İŞLETMESİ MÜDÜRLÜĞÜ
23/02/</t>
    </r>
    <r>
      <rPr>
        <b/>
        <sz val="12"/>
        <color indexed="10"/>
        <rFont val="Times New Roman"/>
        <family val="1"/>
        <charset val="162"/>
      </rPr>
      <t xml:space="preserve">2012 </t>
    </r>
    <r>
      <rPr>
        <b/>
        <sz val="12"/>
        <rFont val="Times New Roman"/>
        <family val="1"/>
        <charset val="162"/>
      </rPr>
      <t>TARİHLİ MERCİMEK SATIŞ İHALESİ LİSTESİDİR.</t>
    </r>
  </si>
  <si>
    <t>Yığın No</t>
  </si>
  <si>
    <t>Miktar(Kg)</t>
  </si>
  <si>
    <t>P.No</t>
  </si>
  <si>
    <t>GEÇİCİ TEMİNAT    %5</t>
  </si>
  <si>
    <t>Sellektör Altı Kırık Mercimek</t>
  </si>
  <si>
    <t>R-1</t>
  </si>
  <si>
    <t>N-1</t>
  </si>
  <si>
    <t>C-20</t>
  </si>
  <si>
    <t>MAHSUL SOYA TOPLAM</t>
  </si>
  <si>
    <t>SELLEKTÖR ALTI MERCİMEK</t>
  </si>
  <si>
    <t>Mahsul Soya</t>
  </si>
  <si>
    <t>7 Nolu Ambar</t>
  </si>
  <si>
    <t>9 Nolu Ambar</t>
  </si>
  <si>
    <t>Sellektör Altı Kırık Mercimek(Buğdaylı)</t>
  </si>
  <si>
    <r>
      <t xml:space="preserve"> CEYLANPINAR TARIM İŞLETMESİ MÜDÜRLÜĞÜ
07/04/2014</t>
    </r>
    <r>
      <rPr>
        <b/>
        <sz val="16"/>
        <color indexed="10"/>
        <rFont val="Times New Roman"/>
        <family val="1"/>
        <charset val="162"/>
      </rPr>
      <t xml:space="preserve"> </t>
    </r>
    <r>
      <rPr>
        <b/>
        <sz val="16"/>
        <rFont val="Times New Roman"/>
        <family val="1"/>
        <charset val="162"/>
      </rPr>
      <t>TARİHLİ MAHSUL TEMİZ MERCİMEK SATIŞ İHALESİ LİSTESİDİR.</t>
    </r>
  </si>
</sst>
</file>

<file path=xl/styles.xml><?xml version="1.0" encoding="utf-8"?>
<styleSheet xmlns="http://schemas.openxmlformats.org/spreadsheetml/2006/main">
  <numFmts count="4">
    <numFmt numFmtId="164" formatCode="#,##0.00;[Red]#,##0.00"/>
    <numFmt numFmtId="165" formatCode="#,##0;[Red]#,##0"/>
    <numFmt numFmtId="166" formatCode="#,##0.000"/>
    <numFmt numFmtId="167" formatCode="#,##0.0000"/>
  </numFmts>
  <fonts count="34">
    <font>
      <sz val="10"/>
      <name val="Arial"/>
      <charset val="162"/>
    </font>
    <font>
      <sz val="10"/>
      <name val="Arial"/>
      <family val="2"/>
      <charset val="16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b/>
      <sz val="10"/>
      <name val="Arial"/>
      <family val="2"/>
      <charset val="162"/>
    </font>
    <font>
      <b/>
      <sz val="9"/>
      <name val="Arial"/>
      <family val="2"/>
    </font>
    <font>
      <sz val="9"/>
      <name val="Arial"/>
      <family val="2"/>
    </font>
    <font>
      <b/>
      <sz val="10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"/>
      <family val="1"/>
    </font>
    <font>
      <b/>
      <sz val="11"/>
      <name val="Times New Roman"/>
      <family val="1"/>
      <charset val="162"/>
    </font>
    <font>
      <sz val="11"/>
      <name val="Times New Roman"/>
      <family val="1"/>
      <charset val="162"/>
    </font>
    <font>
      <b/>
      <sz val="9"/>
      <color indexed="10"/>
      <name val="Arial"/>
      <family val="2"/>
      <charset val="162"/>
    </font>
    <font>
      <sz val="8"/>
      <name val="Arial"/>
      <family val="2"/>
      <charset val="162"/>
    </font>
    <font>
      <sz val="9"/>
      <name val="Verdana"/>
      <family val="2"/>
      <charset val="162"/>
    </font>
    <font>
      <sz val="9"/>
      <name val="Arial"/>
      <family val="2"/>
      <charset val="162"/>
    </font>
    <font>
      <b/>
      <sz val="8"/>
      <name val="Verdana"/>
      <family val="2"/>
      <charset val="162"/>
    </font>
    <font>
      <sz val="8"/>
      <name val="Verdana"/>
      <family val="2"/>
      <charset val="162"/>
    </font>
    <font>
      <b/>
      <sz val="12"/>
      <name val="Arial"/>
      <family val="2"/>
    </font>
    <font>
      <b/>
      <sz val="10"/>
      <name val="Verdana"/>
      <family val="2"/>
      <charset val="162"/>
    </font>
    <font>
      <b/>
      <sz val="10"/>
      <color indexed="10"/>
      <name val="Verdana"/>
      <family val="2"/>
      <charset val="162"/>
    </font>
    <font>
      <sz val="10"/>
      <name val="Times New Roman"/>
      <family val="1"/>
      <charset val="162"/>
    </font>
    <font>
      <sz val="9.5"/>
      <name val="Times New Roman"/>
      <family val="1"/>
      <charset val="162"/>
    </font>
    <font>
      <b/>
      <sz val="9"/>
      <name val="Times New Roman"/>
      <family val="1"/>
      <charset val="162"/>
    </font>
    <font>
      <sz val="12"/>
      <name val="Arial"/>
      <family val="2"/>
      <charset val="162"/>
    </font>
    <font>
      <b/>
      <sz val="11"/>
      <color indexed="10"/>
      <name val="Times New Roman"/>
      <family val="1"/>
      <charset val="162"/>
    </font>
    <font>
      <sz val="12"/>
      <name val="Times New Roman"/>
      <family val="1"/>
      <charset val="162"/>
    </font>
    <font>
      <b/>
      <sz val="12"/>
      <color indexed="10"/>
      <name val="Times New Roman"/>
      <family val="1"/>
      <charset val="162"/>
    </font>
    <font>
      <b/>
      <sz val="13"/>
      <name val="Times New Roman"/>
      <family val="1"/>
      <charset val="162"/>
    </font>
    <font>
      <sz val="13"/>
      <name val="Arial"/>
      <family val="2"/>
      <charset val="162"/>
    </font>
    <font>
      <sz val="13"/>
      <name val="Times New Roman"/>
      <family val="1"/>
      <charset val="162"/>
    </font>
    <font>
      <b/>
      <sz val="16"/>
      <name val="Times New Roman"/>
      <family val="1"/>
      <charset val="162"/>
    </font>
    <font>
      <b/>
      <sz val="16"/>
      <color indexed="10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vertical="center"/>
    </xf>
    <xf numFmtId="164" fontId="12" fillId="0" borderId="8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14" fontId="12" fillId="0" borderId="9" xfId="0" applyNumberFormat="1" applyFont="1" applyBorder="1" applyAlignment="1">
      <alignment horizontal="center" vertical="center" wrapText="1"/>
    </xf>
    <xf numFmtId="165" fontId="12" fillId="0" borderId="10" xfId="0" applyNumberFormat="1" applyFont="1" applyFill="1" applyBorder="1" applyAlignment="1">
      <alignment horizontal="justify" vertical="center" wrapText="1"/>
    </xf>
    <xf numFmtId="4" fontId="12" fillId="0" borderId="9" xfId="0" applyNumberFormat="1" applyFont="1" applyBorder="1" applyAlignment="1">
      <alignment horizontal="right" vertical="center" wrapText="1"/>
    </xf>
    <xf numFmtId="4" fontId="12" fillId="0" borderId="9" xfId="0" applyNumberFormat="1" applyFont="1" applyBorder="1" applyAlignment="1">
      <alignment vertical="center"/>
    </xf>
    <xf numFmtId="165" fontId="11" fillId="0" borderId="11" xfId="0" applyNumberFormat="1" applyFont="1" applyFill="1" applyBorder="1" applyAlignment="1">
      <alignment horizontal="justify" vertical="center" wrapText="1"/>
    </xf>
    <xf numFmtId="0" fontId="11" fillId="0" borderId="12" xfId="0" applyFont="1" applyBorder="1" applyAlignment="1">
      <alignment vertical="center" wrapText="1"/>
    </xf>
    <xf numFmtId="4" fontId="11" fillId="0" borderId="13" xfId="0" applyNumberFormat="1" applyFont="1" applyBorder="1" applyAlignment="1">
      <alignment horizontal="right" vertical="center" wrapText="1"/>
    </xf>
    <xf numFmtId="4" fontId="11" fillId="0" borderId="14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 wrapText="1"/>
    </xf>
    <xf numFmtId="0" fontId="11" fillId="0" borderId="15" xfId="0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vertical="center" wrapText="1"/>
    </xf>
    <xf numFmtId="165" fontId="11" fillId="0" borderId="17" xfId="0" applyNumberFormat="1" applyFont="1" applyFill="1" applyBorder="1" applyAlignment="1">
      <alignment horizontal="justify" vertical="center" wrapText="1"/>
    </xf>
    <xf numFmtId="0" fontId="11" fillId="0" borderId="18" xfId="0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4" fontId="11" fillId="0" borderId="20" xfId="0" applyNumberFormat="1" applyFont="1" applyBorder="1" applyAlignment="1">
      <alignment horizontal="right" vertical="center" wrapText="1"/>
    </xf>
    <xf numFmtId="165" fontId="12" fillId="0" borderId="7" xfId="0" applyNumberFormat="1" applyFont="1" applyFill="1" applyBorder="1" applyAlignment="1">
      <alignment horizontal="center" vertical="center" wrapText="1"/>
    </xf>
    <xf numFmtId="165" fontId="12" fillId="0" borderId="21" xfId="0" applyNumberFormat="1" applyFont="1" applyFill="1" applyBorder="1" applyAlignment="1">
      <alignment horizontal="justify" vertical="center" wrapText="1"/>
    </xf>
    <xf numFmtId="164" fontId="11" fillId="0" borderId="20" xfId="0" applyNumberFormat="1" applyFont="1" applyBorder="1" applyAlignment="1">
      <alignment horizontal="right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14" fontId="12" fillId="0" borderId="26" xfId="0" applyNumberFormat="1" applyFont="1" applyBorder="1" applyAlignment="1">
      <alignment horizontal="center" vertical="center" wrapText="1"/>
    </xf>
    <xf numFmtId="14" fontId="12" fillId="0" borderId="27" xfId="0" applyNumberFormat="1" applyFont="1" applyBorder="1" applyAlignment="1">
      <alignment horizontal="center" vertical="center" wrapText="1"/>
    </xf>
    <xf numFmtId="165" fontId="12" fillId="0" borderId="28" xfId="0" applyNumberFormat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164" fontId="12" fillId="0" borderId="26" xfId="0" applyNumberFormat="1" applyFont="1" applyBorder="1" applyAlignment="1">
      <alignment vertical="center" wrapText="1"/>
    </xf>
    <xf numFmtId="4" fontId="12" fillId="0" borderId="26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vertical="center"/>
    </xf>
    <xf numFmtId="4" fontId="12" fillId="0" borderId="27" xfId="0" applyNumberFormat="1" applyFont="1" applyBorder="1" applyAlignment="1">
      <alignment vertical="center"/>
    </xf>
    <xf numFmtId="164" fontId="12" fillId="0" borderId="27" xfId="0" applyNumberFormat="1" applyFont="1" applyBorder="1" applyAlignment="1">
      <alignment vertical="center" wrapText="1"/>
    </xf>
    <xf numFmtId="4" fontId="12" fillId="0" borderId="24" xfId="0" applyNumberFormat="1" applyFont="1" applyBorder="1" applyAlignment="1">
      <alignment horizontal="right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4" fontId="11" fillId="0" borderId="30" xfId="0" applyNumberFormat="1" applyFont="1" applyBorder="1" applyAlignment="1">
      <alignment horizontal="right" vertical="center" wrapText="1"/>
    </xf>
    <xf numFmtId="0" fontId="11" fillId="0" borderId="31" xfId="0" applyFont="1" applyBorder="1" applyAlignment="1">
      <alignment horizontal="center" vertical="center" wrapText="1"/>
    </xf>
    <xf numFmtId="3" fontId="11" fillId="0" borderId="31" xfId="0" applyNumberFormat="1" applyFont="1" applyBorder="1" applyAlignment="1">
      <alignment horizontal="center" vertical="center" wrapText="1"/>
    </xf>
    <xf numFmtId="165" fontId="11" fillId="0" borderId="22" xfId="0" applyNumberFormat="1" applyFont="1" applyBorder="1" applyAlignment="1">
      <alignment horizontal="center" vertical="center" wrapText="1"/>
    </xf>
    <xf numFmtId="14" fontId="12" fillId="0" borderId="32" xfId="0" applyNumberFormat="1" applyFont="1" applyBorder="1" applyAlignment="1">
      <alignment horizontal="center" vertical="center" wrapText="1"/>
    </xf>
    <xf numFmtId="165" fontId="12" fillId="0" borderId="33" xfId="0" applyNumberFormat="1" applyFont="1" applyFill="1" applyBorder="1" applyAlignment="1">
      <alignment horizontal="justify" vertical="center" wrapText="1"/>
    </xf>
    <xf numFmtId="4" fontId="12" fillId="0" borderId="23" xfId="0" applyNumberFormat="1" applyFont="1" applyBorder="1" applyAlignment="1">
      <alignment horizontal="right" vertical="center" wrapText="1"/>
    </xf>
    <xf numFmtId="4" fontId="12" fillId="0" borderId="32" xfId="0" applyNumberFormat="1" applyFont="1" applyBorder="1" applyAlignment="1">
      <alignment vertical="center"/>
    </xf>
    <xf numFmtId="164" fontId="12" fillId="0" borderId="32" xfId="0" applyNumberFormat="1" applyFont="1" applyBorder="1" applyAlignment="1">
      <alignment vertical="center" wrapText="1"/>
    </xf>
    <xf numFmtId="4" fontId="12" fillId="0" borderId="34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vertical="center"/>
    </xf>
    <xf numFmtId="0" fontId="11" fillId="0" borderId="35" xfId="0" applyFont="1" applyBorder="1" applyAlignment="1">
      <alignment horizontal="center" vertical="center" wrapText="1"/>
    </xf>
    <xf numFmtId="14" fontId="12" fillId="0" borderId="36" xfId="0" applyNumberFormat="1" applyFont="1" applyBorder="1" applyAlignment="1">
      <alignment horizontal="center" vertical="center" wrapText="1"/>
    </xf>
    <xf numFmtId="165" fontId="12" fillId="0" borderId="37" xfId="0" applyNumberFormat="1" applyFont="1" applyFill="1" applyBorder="1" applyAlignment="1">
      <alignment horizontal="justify" vertical="center" wrapText="1"/>
    </xf>
    <xf numFmtId="4" fontId="8" fillId="0" borderId="0" xfId="0" applyNumberFormat="1" applyFont="1" applyBorder="1" applyAlignment="1">
      <alignment horizontal="right" vertical="center" wrapText="1"/>
    </xf>
    <xf numFmtId="165" fontId="12" fillId="0" borderId="28" xfId="0" applyNumberFormat="1" applyFont="1" applyFill="1" applyBorder="1" applyAlignment="1">
      <alignment horizontal="justify" vertical="center" wrapText="1"/>
    </xf>
    <xf numFmtId="4" fontId="12" fillId="0" borderId="36" xfId="0" applyNumberFormat="1" applyFont="1" applyBorder="1" applyAlignment="1">
      <alignment horizontal="right" vertical="center" wrapText="1"/>
    </xf>
    <xf numFmtId="4" fontId="12" fillId="0" borderId="36" xfId="0" applyNumberFormat="1" applyFont="1" applyBorder="1" applyAlignment="1">
      <alignment vertical="center"/>
    </xf>
    <xf numFmtId="164" fontId="12" fillId="0" borderId="38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66" fontId="15" fillId="0" borderId="0" xfId="0" applyNumberFormat="1" applyFont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Border="1" applyAlignment="1">
      <alignment horizontal="center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left" vertical="center" wrapText="1"/>
    </xf>
    <xf numFmtId="0" fontId="19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3" fontId="17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vertical="center"/>
    </xf>
    <xf numFmtId="4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vertical="center" wrapText="1"/>
    </xf>
    <xf numFmtId="4" fontId="23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left"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166" fontId="24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Fill="1" applyAlignment="1">
      <alignment vertical="center"/>
    </xf>
    <xf numFmtId="166" fontId="22" fillId="0" borderId="0" xfId="0" applyNumberFormat="1" applyFont="1" applyAlignment="1">
      <alignment horizontal="center" vertical="center"/>
    </xf>
    <xf numFmtId="166" fontId="8" fillId="0" borderId="36" xfId="0" applyNumberFormat="1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left" vertical="center" wrapText="1"/>
    </xf>
    <xf numFmtId="0" fontId="22" fillId="0" borderId="40" xfId="0" applyFont="1" applyBorder="1" applyAlignment="1">
      <alignment vertical="center"/>
    </xf>
    <xf numFmtId="0" fontId="22" fillId="0" borderId="40" xfId="0" applyFont="1" applyBorder="1" applyAlignment="1">
      <alignment horizontal="center" vertical="center"/>
    </xf>
    <xf numFmtId="3" fontId="22" fillId="0" borderId="40" xfId="0" applyNumberFormat="1" applyFont="1" applyFill="1" applyBorder="1" applyAlignment="1">
      <alignment horizontal="right" vertical="center"/>
    </xf>
    <xf numFmtId="4" fontId="22" fillId="0" borderId="40" xfId="0" applyNumberFormat="1" applyFont="1" applyBorder="1" applyAlignment="1">
      <alignment horizontal="right" vertical="center" wrapText="1"/>
    </xf>
    <xf numFmtId="4" fontId="22" fillId="0" borderId="53" xfId="0" applyNumberFormat="1" applyFont="1" applyBorder="1" applyAlignment="1">
      <alignment vertical="center"/>
    </xf>
    <xf numFmtId="3" fontId="8" fillId="0" borderId="19" xfId="0" applyNumberFormat="1" applyFont="1" applyFill="1" applyBorder="1" applyAlignment="1">
      <alignment horizontal="right" vertical="center"/>
    </xf>
    <xf numFmtId="4" fontId="8" fillId="0" borderId="19" xfId="0" applyNumberFormat="1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right" vertical="center" wrapText="1"/>
    </xf>
    <xf numFmtId="3" fontId="8" fillId="0" borderId="19" xfId="0" applyNumberFormat="1" applyFont="1" applyFill="1" applyBorder="1" applyAlignment="1">
      <alignment horizontal="left" vertical="center" wrapText="1"/>
    </xf>
    <xf numFmtId="4" fontId="22" fillId="0" borderId="20" xfId="0" applyNumberFormat="1" applyFont="1" applyBorder="1" applyAlignment="1">
      <alignment vertical="center"/>
    </xf>
    <xf numFmtId="0" fontId="22" fillId="0" borderId="40" xfId="0" applyFont="1" applyBorder="1" applyAlignment="1">
      <alignment horizontal="center" vertical="center" wrapText="1"/>
    </xf>
    <xf numFmtId="4" fontId="22" fillId="0" borderId="51" xfId="0" applyNumberFormat="1" applyFont="1" applyBorder="1" applyAlignment="1">
      <alignment horizontal="right" vertical="center" wrapText="1"/>
    </xf>
    <xf numFmtId="4" fontId="22" fillId="0" borderId="52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horizontal="right" vertical="center" wrapText="1"/>
    </xf>
    <xf numFmtId="4" fontId="22" fillId="0" borderId="7" xfId="0" applyNumberFormat="1" applyFont="1" applyBorder="1" applyAlignment="1">
      <alignment vertical="center"/>
    </xf>
    <xf numFmtId="0" fontId="8" fillId="0" borderId="0" xfId="0" applyFont="1" applyFill="1" applyAlignment="1">
      <alignment vertical="center"/>
    </xf>
    <xf numFmtId="16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Fill="1" applyAlignment="1">
      <alignment vertical="center"/>
    </xf>
    <xf numFmtId="3" fontId="8" fillId="0" borderId="19" xfId="0" applyNumberFormat="1" applyFont="1" applyBorder="1" applyAlignment="1">
      <alignment horizontal="center" vertical="center" wrapText="1"/>
    </xf>
    <xf numFmtId="0" fontId="22" fillId="2" borderId="39" xfId="0" applyFont="1" applyFill="1" applyBorder="1" applyAlignment="1">
      <alignment horizontal="center" vertical="center" wrapText="1"/>
    </xf>
    <xf numFmtId="0" fontId="22" fillId="2" borderId="40" xfId="0" applyFont="1" applyFill="1" applyBorder="1" applyAlignment="1">
      <alignment horizontal="left" vertical="center" wrapText="1"/>
    </xf>
    <xf numFmtId="0" fontId="22" fillId="2" borderId="40" xfId="0" applyFont="1" applyFill="1" applyBorder="1" applyAlignment="1">
      <alignment vertical="center"/>
    </xf>
    <xf numFmtId="0" fontId="22" fillId="2" borderId="40" xfId="0" applyFont="1" applyFill="1" applyBorder="1" applyAlignment="1">
      <alignment horizontal="center" vertical="center"/>
    </xf>
    <xf numFmtId="3" fontId="22" fillId="2" borderId="40" xfId="0" applyNumberFormat="1" applyFont="1" applyFill="1" applyBorder="1" applyAlignment="1">
      <alignment horizontal="right" vertical="center"/>
    </xf>
    <xf numFmtId="4" fontId="22" fillId="2" borderId="40" xfId="0" applyNumberFormat="1" applyFont="1" applyFill="1" applyBorder="1" applyAlignment="1">
      <alignment horizontal="center" vertical="center" wrapText="1"/>
    </xf>
    <xf numFmtId="4" fontId="22" fillId="2" borderId="40" xfId="0" applyNumberFormat="1" applyFont="1" applyFill="1" applyBorder="1" applyAlignment="1">
      <alignment horizontal="right" vertical="center" wrapText="1"/>
    </xf>
    <xf numFmtId="0" fontId="22" fillId="2" borderId="40" xfId="0" applyFont="1" applyFill="1" applyBorder="1" applyAlignment="1">
      <alignment wrapText="1"/>
    </xf>
    <xf numFmtId="4" fontId="22" fillId="2" borderId="53" xfId="0" applyNumberFormat="1" applyFont="1" applyFill="1" applyBorder="1" applyAlignment="1">
      <alignment vertical="center"/>
    </xf>
    <xf numFmtId="0" fontId="22" fillId="2" borderId="1" xfId="0" applyFont="1" applyFill="1" applyBorder="1" applyAlignment="1">
      <alignment wrapText="1"/>
    </xf>
    <xf numFmtId="4" fontId="22" fillId="2" borderId="1" xfId="0" applyNumberFormat="1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wrapText="1"/>
    </xf>
    <xf numFmtId="3" fontId="8" fillId="2" borderId="19" xfId="0" applyNumberFormat="1" applyFont="1" applyFill="1" applyBorder="1" applyAlignment="1">
      <alignment horizontal="right" vertical="center"/>
    </xf>
    <xf numFmtId="4" fontId="8" fillId="2" borderId="19" xfId="0" applyNumberFormat="1" applyFont="1" applyFill="1" applyBorder="1" applyAlignment="1">
      <alignment horizontal="center" vertical="center" wrapText="1"/>
    </xf>
    <xf numFmtId="4" fontId="8" fillId="2" borderId="19" xfId="0" applyNumberFormat="1" applyFont="1" applyFill="1" applyBorder="1" applyAlignment="1">
      <alignment horizontal="right" vertical="center" wrapText="1"/>
    </xf>
    <xf numFmtId="3" fontId="8" fillId="2" borderId="19" xfId="0" applyNumberFormat="1" applyFont="1" applyFill="1" applyBorder="1" applyAlignment="1">
      <alignment horizontal="center" vertical="center" wrapText="1"/>
    </xf>
    <xf numFmtId="3" fontId="8" fillId="2" borderId="19" xfId="0" applyNumberFormat="1" applyFont="1" applyFill="1" applyBorder="1" applyAlignment="1">
      <alignment horizontal="left" vertical="center" wrapText="1"/>
    </xf>
    <xf numFmtId="4" fontId="22" fillId="2" borderId="20" xfId="0" applyNumberFormat="1" applyFont="1" applyFill="1" applyBorder="1" applyAlignment="1">
      <alignment vertical="center"/>
    </xf>
    <xf numFmtId="0" fontId="22" fillId="2" borderId="40" xfId="0" applyFont="1" applyFill="1" applyBorder="1" applyAlignment="1">
      <alignment horizontal="center" vertical="center" wrapText="1"/>
    </xf>
    <xf numFmtId="4" fontId="22" fillId="2" borderId="51" xfId="0" applyNumberFormat="1" applyFont="1" applyFill="1" applyBorder="1" applyAlignment="1">
      <alignment horizontal="right" vertical="center" wrapText="1"/>
    </xf>
    <xf numFmtId="4" fontId="22" fillId="2" borderId="52" xfId="0" applyNumberFormat="1" applyFont="1" applyFill="1" applyBorder="1" applyAlignment="1">
      <alignment vertical="center"/>
    </xf>
    <xf numFmtId="4" fontId="22" fillId="2" borderId="21" xfId="0" applyNumberFormat="1" applyFont="1" applyFill="1" applyBorder="1" applyAlignment="1">
      <alignment horizontal="right" vertical="center" wrapText="1"/>
    </xf>
    <xf numFmtId="4" fontId="22" fillId="2" borderId="7" xfId="0" applyNumberFormat="1" applyFont="1" applyFill="1" applyBorder="1" applyAlignment="1">
      <alignment vertical="center"/>
    </xf>
    <xf numFmtId="167" fontId="8" fillId="0" borderId="19" xfId="0" applyNumberFormat="1" applyFont="1" applyBorder="1" applyAlignment="1">
      <alignment horizontal="center" vertical="center" wrapText="1"/>
    </xf>
    <xf numFmtId="167" fontId="22" fillId="0" borderId="40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2" fillId="0" borderId="40" xfId="0" applyFont="1" applyBorder="1" applyAlignment="1">
      <alignment vertical="center" wrapText="1"/>
    </xf>
    <xf numFmtId="166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vertical="center"/>
    </xf>
    <xf numFmtId="0" fontId="27" fillId="0" borderId="3" xfId="0" applyFont="1" applyBorder="1" applyAlignment="1">
      <alignment horizontal="center" vertical="center"/>
    </xf>
    <xf numFmtId="3" fontId="27" fillId="0" borderId="3" xfId="0" applyNumberFormat="1" applyFont="1" applyFill="1" applyBorder="1" applyAlignment="1">
      <alignment horizontal="right" vertical="center"/>
    </xf>
    <xf numFmtId="4" fontId="27" fillId="0" borderId="3" xfId="0" applyNumberFormat="1" applyFont="1" applyBorder="1" applyAlignment="1">
      <alignment horizontal="center" vertical="center" wrapText="1"/>
    </xf>
    <xf numFmtId="4" fontId="27" fillId="0" borderId="3" xfId="0" applyNumberFormat="1" applyFont="1" applyBorder="1" applyAlignment="1">
      <alignment horizontal="right" vertical="center" wrapText="1"/>
    </xf>
    <xf numFmtId="0" fontId="27" fillId="0" borderId="3" xfId="0" applyFont="1" applyBorder="1" applyAlignment="1">
      <alignment vertical="center" wrapText="1"/>
    </xf>
    <xf numFmtId="4" fontId="27" fillId="0" borderId="5" xfId="0" applyNumberFormat="1" applyFont="1" applyBorder="1" applyAlignment="1">
      <alignment vertical="center"/>
    </xf>
    <xf numFmtId="0" fontId="27" fillId="0" borderId="6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vertical="center"/>
    </xf>
    <xf numFmtId="0" fontId="27" fillId="0" borderId="1" xfId="0" applyFont="1" applyBorder="1" applyAlignment="1">
      <alignment horizontal="center" vertical="center"/>
    </xf>
    <xf numFmtId="3" fontId="27" fillId="0" borderId="1" xfId="0" applyNumberFormat="1" applyFont="1" applyFill="1" applyBorder="1" applyAlignment="1">
      <alignment horizontal="right" vertical="center"/>
    </xf>
    <xf numFmtId="4" fontId="27" fillId="0" borderId="1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right" vertical="center" wrapText="1"/>
    </xf>
    <xf numFmtId="0" fontId="27" fillId="0" borderId="1" xfId="0" applyFont="1" applyBorder="1" applyAlignment="1">
      <alignment vertical="center" wrapText="1"/>
    </xf>
    <xf numFmtId="4" fontId="27" fillId="0" borderId="8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0" fontId="22" fillId="0" borderId="60" xfId="0" applyFont="1" applyBorder="1" applyAlignment="1">
      <alignment horizontal="center" vertical="center"/>
    </xf>
    <xf numFmtId="0" fontId="27" fillId="0" borderId="61" xfId="0" applyFont="1" applyBorder="1" applyAlignment="1">
      <alignment horizontal="left" vertical="center" wrapText="1"/>
    </xf>
    <xf numFmtId="3" fontId="22" fillId="0" borderId="61" xfId="0" applyNumberFormat="1" applyFont="1" applyBorder="1" applyAlignment="1">
      <alignment vertical="center"/>
    </xf>
    <xf numFmtId="0" fontId="27" fillId="0" borderId="15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9" xfId="0" applyFont="1" applyBorder="1" applyAlignment="1">
      <alignment vertical="center"/>
    </xf>
    <xf numFmtId="0" fontId="27" fillId="0" borderId="9" xfId="0" applyFont="1" applyBorder="1" applyAlignment="1">
      <alignment horizontal="center" vertical="center"/>
    </xf>
    <xf numFmtId="3" fontId="27" fillId="0" borderId="9" xfId="0" applyNumberFormat="1" applyFont="1" applyFill="1" applyBorder="1" applyAlignment="1">
      <alignment horizontal="right" vertical="center"/>
    </xf>
    <xf numFmtId="4" fontId="27" fillId="0" borderId="9" xfId="0" applyNumberFormat="1" applyFont="1" applyBorder="1" applyAlignment="1">
      <alignment horizontal="center" vertical="center" wrapText="1"/>
    </xf>
    <xf numFmtId="4" fontId="27" fillId="0" borderId="9" xfId="0" applyNumberFormat="1" applyFont="1" applyBorder="1" applyAlignment="1">
      <alignment horizontal="right" vertical="center" wrapText="1"/>
    </xf>
    <xf numFmtId="4" fontId="27" fillId="0" borderId="16" xfId="0" applyNumberFormat="1" applyFont="1" applyBorder="1" applyAlignment="1">
      <alignment vertical="center"/>
    </xf>
    <xf numFmtId="0" fontId="22" fillId="0" borderId="63" xfId="0" applyFont="1" applyBorder="1" applyAlignment="1">
      <alignment horizontal="center" vertical="center"/>
    </xf>
    <xf numFmtId="0" fontId="27" fillId="0" borderId="40" xfId="0" applyFont="1" applyBorder="1" applyAlignment="1">
      <alignment horizontal="left" vertical="center" wrapText="1"/>
    </xf>
    <xf numFmtId="0" fontId="22" fillId="0" borderId="64" xfId="0" applyFont="1" applyBorder="1" applyAlignment="1">
      <alignment horizontal="center" vertical="center" wrapText="1"/>
    </xf>
    <xf numFmtId="3" fontId="9" fillId="0" borderId="19" xfId="0" applyNumberFormat="1" applyFont="1" applyFill="1" applyBorder="1" applyAlignment="1">
      <alignment horizontal="right" vertical="center"/>
    </xf>
    <xf numFmtId="4" fontId="9" fillId="0" borderId="19" xfId="0" applyNumberFormat="1" applyFont="1" applyBorder="1" applyAlignment="1">
      <alignment horizontal="center" vertical="center" wrapText="1"/>
    </xf>
    <xf numFmtId="4" fontId="9" fillId="0" borderId="19" xfId="0" applyNumberFormat="1" applyFont="1" applyBorder="1" applyAlignment="1">
      <alignment horizontal="right" vertical="center" wrapText="1"/>
    </xf>
    <xf numFmtId="3" fontId="9" fillId="0" borderId="19" xfId="0" applyNumberFormat="1" applyFont="1" applyFill="1" applyBorder="1" applyAlignment="1">
      <alignment horizontal="left" vertical="center" wrapText="1"/>
    </xf>
    <xf numFmtId="4" fontId="27" fillId="0" borderId="20" xfId="0" applyNumberFormat="1" applyFont="1" applyBorder="1" applyAlignment="1">
      <alignment vertical="center"/>
    </xf>
    <xf numFmtId="4" fontId="22" fillId="0" borderId="62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27" fillId="0" borderId="63" xfId="0" applyFont="1" applyBorder="1" applyAlignment="1">
      <alignment horizontal="center" vertical="center"/>
    </xf>
    <xf numFmtId="0" fontId="27" fillId="0" borderId="40" xfId="0" applyFont="1" applyBorder="1" applyAlignment="1">
      <alignment vertical="center"/>
    </xf>
    <xf numFmtId="0" fontId="27" fillId="0" borderId="64" xfId="0" applyFont="1" applyBorder="1" applyAlignment="1">
      <alignment horizontal="center" vertical="center" wrapText="1"/>
    </xf>
    <xf numFmtId="166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60" xfId="0" applyFont="1" applyBorder="1" applyAlignment="1">
      <alignment horizontal="center" vertical="center"/>
    </xf>
    <xf numFmtId="3" fontId="27" fillId="0" borderId="61" xfId="0" applyNumberFormat="1" applyFont="1" applyBorder="1" applyAlignment="1">
      <alignment vertical="center"/>
    </xf>
    <xf numFmtId="4" fontId="27" fillId="0" borderId="62" xfId="0" applyNumberFormat="1" applyFont="1" applyFill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166" fontId="29" fillId="0" borderId="9" xfId="0" applyNumberFormat="1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left" vertical="center" wrapText="1"/>
    </xf>
    <xf numFmtId="0" fontId="31" fillId="0" borderId="1" xfId="0" applyFont="1" applyBorder="1" applyAlignment="1">
      <alignment vertical="center"/>
    </xf>
    <xf numFmtId="0" fontId="31" fillId="0" borderId="1" xfId="0" applyFont="1" applyBorder="1" applyAlignment="1">
      <alignment horizontal="center" vertical="center"/>
    </xf>
    <xf numFmtId="3" fontId="31" fillId="0" borderId="1" xfId="0" applyNumberFormat="1" applyFont="1" applyFill="1" applyBorder="1" applyAlignment="1">
      <alignment horizontal="right" vertical="center"/>
    </xf>
    <xf numFmtId="4" fontId="31" fillId="0" borderId="1" xfId="0" applyNumberFormat="1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right" vertical="center" wrapText="1"/>
    </xf>
    <xf numFmtId="0" fontId="31" fillId="0" borderId="1" xfId="0" applyFont="1" applyBorder="1" applyAlignment="1">
      <alignment vertical="center" wrapText="1"/>
    </xf>
    <xf numFmtId="4" fontId="31" fillId="0" borderId="1" xfId="0" applyNumberFormat="1" applyFont="1" applyBorder="1" applyAlignment="1">
      <alignment horizontal="center" vertical="center"/>
    </xf>
    <xf numFmtId="3" fontId="29" fillId="0" borderId="13" xfId="0" applyNumberFormat="1" applyFont="1" applyFill="1" applyBorder="1" applyAlignment="1">
      <alignment horizontal="right" vertical="center"/>
    </xf>
    <xf numFmtId="4" fontId="29" fillId="0" borderId="13" xfId="0" applyNumberFormat="1" applyFont="1" applyBorder="1" applyAlignment="1">
      <alignment horizontal="center" vertical="center" wrapText="1"/>
    </xf>
    <xf numFmtId="4" fontId="29" fillId="0" borderId="13" xfId="0" applyNumberFormat="1" applyFont="1" applyBorder="1" applyAlignment="1">
      <alignment horizontal="right" vertical="center" wrapText="1"/>
    </xf>
    <xf numFmtId="3" fontId="29" fillId="0" borderId="13" xfId="0" applyNumberFormat="1" applyFont="1" applyFill="1" applyBorder="1" applyAlignment="1">
      <alignment horizontal="left" vertical="center" wrapText="1"/>
    </xf>
    <xf numFmtId="4" fontId="29" fillId="0" borderId="1" xfId="0" applyNumberFormat="1" applyFont="1" applyBorder="1" applyAlignment="1">
      <alignment horizontal="center" vertical="center"/>
    </xf>
    <xf numFmtId="0" fontId="31" fillId="0" borderId="63" xfId="0" applyFont="1" applyBorder="1" applyAlignment="1">
      <alignment horizontal="center" vertical="center"/>
    </xf>
    <xf numFmtId="0" fontId="31" fillId="0" borderId="40" xfId="0" applyFont="1" applyBorder="1" applyAlignment="1">
      <alignment horizontal="left" vertical="center" wrapText="1"/>
    </xf>
    <xf numFmtId="0" fontId="31" fillId="0" borderId="40" xfId="0" applyFont="1" applyBorder="1" applyAlignment="1">
      <alignment vertical="center"/>
    </xf>
    <xf numFmtId="0" fontId="31" fillId="0" borderId="64" xfId="0" applyFont="1" applyBorder="1" applyAlignment="1">
      <alignment horizontal="center" vertical="center" wrapText="1"/>
    </xf>
    <xf numFmtId="166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vertical="center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4" fontId="30" fillId="0" borderId="1" xfId="0" applyNumberFormat="1" applyFont="1" applyBorder="1" applyAlignment="1">
      <alignment vertical="center"/>
    </xf>
    <xf numFmtId="0" fontId="31" fillId="0" borderId="67" xfId="0" applyFont="1" applyBorder="1" applyAlignment="1">
      <alignment horizontal="center" vertical="center"/>
    </xf>
    <xf numFmtId="0" fontId="31" fillId="0" borderId="9" xfId="0" applyFont="1" applyBorder="1" applyAlignment="1">
      <alignment horizontal="left" vertical="center" wrapText="1"/>
    </xf>
    <xf numFmtId="3" fontId="31" fillId="0" borderId="9" xfId="0" applyNumberFormat="1" applyFont="1" applyBorder="1" applyAlignment="1">
      <alignment vertical="center"/>
    </xf>
    <xf numFmtId="4" fontId="31" fillId="0" borderId="68" xfId="0" applyNumberFormat="1" applyFont="1" applyFill="1" applyBorder="1" applyAlignment="1">
      <alignment vertical="center"/>
    </xf>
    <xf numFmtId="4" fontId="30" fillId="0" borderId="9" xfId="0" applyNumberFormat="1" applyFont="1" applyBorder="1" applyAlignment="1">
      <alignment vertical="center"/>
    </xf>
    <xf numFmtId="0" fontId="31" fillId="0" borderId="65" xfId="0" applyFont="1" applyBorder="1" applyAlignment="1">
      <alignment horizontal="center" vertical="center"/>
    </xf>
    <xf numFmtId="0" fontId="31" fillId="0" borderId="6" xfId="0" applyFont="1" applyBorder="1" applyAlignment="1">
      <alignment horizontal="left" vertical="center" wrapText="1"/>
    </xf>
    <xf numFmtId="3" fontId="31" fillId="0" borderId="1" xfId="0" applyNumberFormat="1" applyFont="1" applyBorder="1" applyAlignment="1">
      <alignment vertical="center"/>
    </xf>
    <xf numFmtId="3" fontId="31" fillId="0" borderId="1" xfId="0" applyNumberFormat="1" applyFont="1" applyFill="1" applyBorder="1" applyAlignment="1">
      <alignment vertical="center"/>
    </xf>
    <xf numFmtId="0" fontId="30" fillId="0" borderId="1" xfId="0" applyFont="1" applyBorder="1" applyAlignment="1">
      <alignment vertical="center"/>
    </xf>
    <xf numFmtId="0" fontId="31" fillId="0" borderId="1" xfId="0" applyFont="1" applyBorder="1" applyAlignment="1">
      <alignment horizontal="left" vertical="center"/>
    </xf>
    <xf numFmtId="0" fontId="31" fillId="0" borderId="15" xfId="0" applyFont="1" applyBorder="1" applyAlignment="1">
      <alignment horizontal="left" vertical="center" wrapText="1"/>
    </xf>
    <xf numFmtId="0" fontId="31" fillId="0" borderId="9" xfId="0" applyFont="1" applyBorder="1" applyAlignment="1">
      <alignment horizontal="center" vertical="center"/>
    </xf>
    <xf numFmtId="4" fontId="31" fillId="0" borderId="9" xfId="0" applyNumberFormat="1" applyFont="1" applyBorder="1" applyAlignment="1">
      <alignment horizontal="center" vertical="center"/>
    </xf>
    <xf numFmtId="3" fontId="31" fillId="0" borderId="9" xfId="0" applyNumberFormat="1" applyFont="1" applyFill="1" applyBorder="1" applyAlignment="1">
      <alignment vertical="center"/>
    </xf>
    <xf numFmtId="4" fontId="31" fillId="0" borderId="9" xfId="0" applyNumberFormat="1" applyFont="1" applyBorder="1" applyAlignment="1">
      <alignment horizontal="right" vertical="center" wrapText="1"/>
    </xf>
    <xf numFmtId="0" fontId="31" fillId="0" borderId="9" xfId="0" applyFont="1" applyBorder="1" applyAlignment="1">
      <alignment vertical="center"/>
    </xf>
    <xf numFmtId="0" fontId="30" fillId="0" borderId="9" xfId="0" applyFont="1" applyBorder="1" applyAlignment="1">
      <alignment vertical="center"/>
    </xf>
    <xf numFmtId="0" fontId="31" fillId="0" borderId="9" xfId="0" applyFont="1" applyBorder="1" applyAlignment="1">
      <alignment horizontal="left" vertical="center"/>
    </xf>
    <xf numFmtId="3" fontId="29" fillId="0" borderId="65" xfId="0" applyNumberFormat="1" applyFont="1" applyBorder="1" applyAlignment="1">
      <alignment horizontal="right" vertical="center" wrapText="1"/>
    </xf>
    <xf numFmtId="166" fontId="31" fillId="0" borderId="65" xfId="0" applyNumberFormat="1" applyFont="1" applyBorder="1" applyAlignment="1">
      <alignment horizontal="center" vertical="center"/>
    </xf>
    <xf numFmtId="0" fontId="29" fillId="0" borderId="65" xfId="0" applyFont="1" applyBorder="1" applyAlignment="1">
      <alignment vertical="center"/>
    </xf>
    <xf numFmtId="0" fontId="31" fillId="0" borderId="65" xfId="0" applyFont="1" applyBorder="1" applyAlignment="1">
      <alignment horizontal="left" vertical="center"/>
    </xf>
    <xf numFmtId="4" fontId="31" fillId="0" borderId="65" xfId="0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 wrapText="1"/>
    </xf>
    <xf numFmtId="3" fontId="31" fillId="0" borderId="0" xfId="0" applyNumberFormat="1" applyFont="1" applyBorder="1" applyAlignment="1">
      <alignment vertical="center"/>
    </xf>
    <xf numFmtId="4" fontId="29" fillId="0" borderId="65" xfId="0" applyNumberFormat="1" applyFont="1" applyBorder="1" applyAlignment="1">
      <alignment vertical="center"/>
    </xf>
    <xf numFmtId="165" fontId="11" fillId="0" borderId="44" xfId="0" applyNumberFormat="1" applyFont="1" applyFill="1" applyBorder="1" applyAlignment="1">
      <alignment horizontal="center" vertical="center" wrapText="1"/>
    </xf>
    <xf numFmtId="165" fontId="11" fillId="0" borderId="45" xfId="0" applyNumberFormat="1" applyFont="1" applyFill="1" applyBorder="1" applyAlignment="1">
      <alignment horizontal="center" vertical="center" wrapText="1"/>
    </xf>
    <xf numFmtId="165" fontId="11" fillId="0" borderId="33" xfId="0" applyNumberFormat="1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justify" vertical="center" wrapText="1"/>
    </xf>
    <xf numFmtId="0" fontId="12" fillId="0" borderId="42" xfId="0" applyFont="1" applyBorder="1" applyAlignment="1">
      <alignment horizontal="justify" vertical="center" wrapText="1"/>
    </xf>
    <xf numFmtId="0" fontId="12" fillId="0" borderId="7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12" fillId="0" borderId="21" xfId="0" applyNumberFormat="1" applyFont="1" applyFill="1" applyBorder="1" applyAlignment="1">
      <alignment horizontal="justify" vertical="center" wrapText="1"/>
    </xf>
    <xf numFmtId="165" fontId="12" fillId="0" borderId="42" xfId="0" applyNumberFormat="1" applyFont="1" applyFill="1" applyBorder="1" applyAlignment="1">
      <alignment horizontal="justify" vertical="center" wrapText="1"/>
    </xf>
    <xf numFmtId="0" fontId="8" fillId="0" borderId="46" xfId="0" applyFont="1" applyBorder="1" applyAlignment="1">
      <alignment horizontal="right" vertical="center" wrapText="1"/>
    </xf>
    <xf numFmtId="0" fontId="8" fillId="0" borderId="18" xfId="0" applyFont="1" applyBorder="1" applyAlignment="1">
      <alignment horizontal="right" vertical="center" wrapText="1"/>
    </xf>
    <xf numFmtId="165" fontId="12" fillId="0" borderId="47" xfId="0" applyNumberFormat="1" applyFont="1" applyFill="1" applyBorder="1" applyAlignment="1">
      <alignment horizontal="justify" vertical="center" wrapText="1"/>
    </xf>
    <xf numFmtId="165" fontId="12" fillId="0" borderId="48" xfId="0" applyNumberFormat="1" applyFont="1" applyFill="1" applyBorder="1" applyAlignment="1">
      <alignment horizontal="justify" vertical="center" wrapText="1"/>
    </xf>
    <xf numFmtId="165" fontId="12" fillId="0" borderId="7" xfId="0" applyNumberFormat="1" applyFont="1" applyFill="1" applyBorder="1" applyAlignment="1">
      <alignment horizontal="justify" vertical="center" wrapText="1"/>
    </xf>
    <xf numFmtId="4" fontId="9" fillId="0" borderId="43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165" fontId="12" fillId="0" borderId="41" xfId="0" applyNumberFormat="1" applyFont="1" applyFill="1" applyBorder="1" applyAlignment="1">
      <alignment horizontal="justify" vertical="center" wrapText="1"/>
    </xf>
    <xf numFmtId="0" fontId="12" fillId="0" borderId="26" xfId="0" applyFont="1" applyBorder="1" applyAlignment="1">
      <alignment horizontal="justify" vertical="center" wrapText="1"/>
    </xf>
    <xf numFmtId="0" fontId="12" fillId="0" borderId="37" xfId="0" applyFont="1" applyBorder="1" applyAlignment="1">
      <alignment horizontal="justify" vertical="center" wrapText="1"/>
    </xf>
    <xf numFmtId="0" fontId="12" fillId="0" borderId="41" xfId="0" applyFont="1" applyBorder="1" applyAlignment="1">
      <alignment horizontal="justify" vertical="center" wrapText="1"/>
    </xf>
    <xf numFmtId="0" fontId="12" fillId="0" borderId="28" xfId="0" applyFont="1" applyBorder="1" applyAlignment="1">
      <alignment horizontal="justify" vertical="center" wrapText="1"/>
    </xf>
    <xf numFmtId="0" fontId="8" fillId="0" borderId="50" xfId="0" applyFont="1" applyBorder="1" applyAlignment="1">
      <alignment horizontal="right" vertical="center" wrapText="1"/>
    </xf>
    <xf numFmtId="0" fontId="8" fillId="0" borderId="12" xfId="0" applyFont="1" applyBorder="1" applyAlignment="1">
      <alignment horizontal="right" vertical="center" wrapText="1"/>
    </xf>
    <xf numFmtId="0" fontId="12" fillId="0" borderId="27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47" xfId="0" applyFont="1" applyBorder="1" applyAlignment="1">
      <alignment horizontal="justify" vertical="center" wrapText="1"/>
    </xf>
    <xf numFmtId="0" fontId="12" fillId="0" borderId="48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8" fillId="0" borderId="17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12" fillId="0" borderId="45" xfId="0" applyFont="1" applyBorder="1" applyAlignment="1">
      <alignment horizontal="justify" vertical="center" wrapText="1"/>
    </xf>
    <xf numFmtId="0" fontId="12" fillId="0" borderId="32" xfId="0" applyFont="1" applyBorder="1" applyAlignment="1">
      <alignment horizontal="justify" vertical="center" wrapText="1"/>
    </xf>
    <xf numFmtId="165" fontId="12" fillId="0" borderId="37" xfId="0" applyNumberFormat="1" applyFont="1" applyFill="1" applyBorder="1" applyAlignment="1">
      <alignment horizontal="justify" vertical="center" wrapText="1"/>
    </xf>
    <xf numFmtId="165" fontId="11" fillId="0" borderId="4" xfId="0" applyNumberFormat="1" applyFont="1" applyFill="1" applyBorder="1" applyAlignment="1">
      <alignment horizontal="center" vertical="center" wrapText="1"/>
    </xf>
    <xf numFmtId="165" fontId="11" fillId="0" borderId="49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165" fontId="12" fillId="0" borderId="45" xfId="0" applyNumberFormat="1" applyFont="1" applyFill="1" applyBorder="1" applyAlignment="1">
      <alignment horizontal="justify" vertical="center" wrapText="1"/>
    </xf>
    <xf numFmtId="0" fontId="20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54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/>
    </xf>
    <xf numFmtId="4" fontId="22" fillId="0" borderId="61" xfId="0" applyNumberFormat="1" applyFont="1" applyBorder="1" applyAlignment="1">
      <alignment horizontal="center" vertical="center"/>
    </xf>
    <xf numFmtId="0" fontId="22" fillId="0" borderId="6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0" fontId="9" fillId="0" borderId="54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54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54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/>
    </xf>
    <xf numFmtId="4" fontId="27" fillId="0" borderId="61" xfId="0" applyNumberFormat="1" applyFont="1" applyBorder="1" applyAlignment="1">
      <alignment horizontal="center" vertical="center"/>
    </xf>
    <xf numFmtId="0" fontId="27" fillId="0" borderId="6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4" fontId="29" fillId="0" borderId="0" xfId="0" applyNumberFormat="1" applyFont="1" applyBorder="1" applyAlignment="1">
      <alignment horizontal="center" vertical="center"/>
    </xf>
    <xf numFmtId="4" fontId="31" fillId="0" borderId="0" xfId="0" applyNumberFormat="1" applyFont="1" applyBorder="1" applyAlignment="1">
      <alignment horizontal="center" vertical="center"/>
    </xf>
    <xf numFmtId="0" fontId="29" fillId="0" borderId="54" xfId="0" applyFont="1" applyFill="1" applyBorder="1" applyAlignment="1">
      <alignment horizontal="center" vertical="center" wrapText="1"/>
    </xf>
    <xf numFmtId="0" fontId="29" fillId="0" borderId="34" xfId="0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54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9" fillId="0" borderId="65" xfId="0" applyFont="1" applyBorder="1" applyAlignment="1">
      <alignment horizontal="center" vertical="center"/>
    </xf>
    <xf numFmtId="0" fontId="29" fillId="0" borderId="5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31" fillId="0" borderId="40" xfId="0" applyFont="1" applyBorder="1" applyAlignment="1">
      <alignment horizontal="center" vertical="center"/>
    </xf>
    <xf numFmtId="4" fontId="31" fillId="0" borderId="47" xfId="0" applyNumberFormat="1" applyFont="1" applyBorder="1" applyAlignment="1">
      <alignment horizontal="center" vertical="center"/>
    </xf>
    <xf numFmtId="4" fontId="31" fillId="0" borderId="10" xfId="0" applyNumberFormat="1" applyFont="1" applyBorder="1" applyAlignment="1">
      <alignment horizontal="center" vertical="center"/>
    </xf>
    <xf numFmtId="0" fontId="29" fillId="0" borderId="65" xfId="0" applyFont="1" applyBorder="1" applyAlignment="1">
      <alignment horizontal="center" vertical="center" wrapText="1"/>
    </xf>
    <xf numFmtId="0" fontId="29" fillId="0" borderId="49" xfId="0" applyFont="1" applyBorder="1" applyAlignment="1">
      <alignment horizontal="left" vertical="center" wrapText="1"/>
    </xf>
    <xf numFmtId="0" fontId="29" fillId="0" borderId="6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1"/>
  <sheetViews>
    <sheetView topLeftCell="A34" zoomScale="90" zoomScaleNormal="90" workbookViewId="0">
      <selection activeCell="T43" sqref="T43"/>
    </sheetView>
  </sheetViews>
  <sheetFormatPr defaultRowHeight="12.75"/>
  <cols>
    <col min="1" max="1" width="4.42578125" style="2" customWidth="1"/>
    <col min="2" max="2" width="17.7109375" style="1" bestFit="1" customWidth="1"/>
    <col min="3" max="3" width="6.5703125" style="1" bestFit="1" customWidth="1"/>
    <col min="4" max="4" width="5.28515625" style="2" hidden="1" customWidth="1"/>
    <col min="5" max="5" width="5.42578125" style="2" bestFit="1" customWidth="1"/>
    <col min="6" max="6" width="11.5703125" style="1" customWidth="1"/>
    <col min="7" max="7" width="8.140625" style="2" hidden="1" customWidth="1"/>
    <col min="8" max="8" width="8" style="1" bestFit="1" customWidth="1"/>
    <col min="9" max="9" width="11" style="1" customWidth="1"/>
    <col min="10" max="10" width="8.140625" style="1" bestFit="1" customWidth="1"/>
    <col min="11" max="11" width="10.140625" style="1" bestFit="1" customWidth="1"/>
    <col min="12" max="12" width="8.85546875" style="1" hidden="1" customWidth="1"/>
    <col min="13" max="13" width="7.7109375" style="1" hidden="1" customWidth="1"/>
    <col min="14" max="15" width="12" style="1" bestFit="1" customWidth="1"/>
    <col min="16" max="16" width="10.85546875" style="1" bestFit="1" customWidth="1"/>
    <col min="17" max="16384" width="9.140625" style="1"/>
  </cols>
  <sheetData>
    <row r="1" spans="1:17" s="9" customFormat="1" ht="28.5" customHeight="1">
      <c r="A1" s="344" t="s">
        <v>71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</row>
    <row r="2" spans="1:17" ht="25.5" customHeight="1">
      <c r="A2" s="324" t="s">
        <v>23</v>
      </c>
      <c r="B2" s="324"/>
      <c r="C2" s="324"/>
      <c r="D2" s="324"/>
      <c r="E2" s="324"/>
      <c r="F2" s="324"/>
    </row>
    <row r="3" spans="1:17" ht="15" customHeight="1">
      <c r="A3" s="314" t="s">
        <v>0</v>
      </c>
      <c r="B3" s="314" t="s">
        <v>1</v>
      </c>
      <c r="C3" s="314" t="s">
        <v>2</v>
      </c>
      <c r="D3" s="314" t="s">
        <v>3</v>
      </c>
      <c r="E3" s="314" t="s">
        <v>4</v>
      </c>
      <c r="F3" s="314" t="s">
        <v>20</v>
      </c>
      <c r="G3" s="3" t="s">
        <v>22</v>
      </c>
      <c r="H3" s="314" t="s">
        <v>8</v>
      </c>
      <c r="I3" s="314"/>
      <c r="J3" s="314" t="s">
        <v>31</v>
      </c>
      <c r="K3" s="314" t="s">
        <v>32</v>
      </c>
      <c r="L3" s="314" t="s">
        <v>33</v>
      </c>
      <c r="M3" s="314" t="s">
        <v>34</v>
      </c>
      <c r="N3" s="314" t="s">
        <v>11</v>
      </c>
      <c r="O3" s="314" t="s">
        <v>35</v>
      </c>
      <c r="P3" s="315" t="s">
        <v>28</v>
      </c>
    </row>
    <row r="4" spans="1:17" ht="24" customHeight="1">
      <c r="A4" s="314"/>
      <c r="B4" s="314"/>
      <c r="C4" s="314"/>
      <c r="D4" s="314"/>
      <c r="E4" s="314"/>
      <c r="F4" s="314"/>
      <c r="G4" s="3" t="s">
        <v>21</v>
      </c>
      <c r="H4" s="3" t="s">
        <v>29</v>
      </c>
      <c r="I4" s="3" t="s">
        <v>30</v>
      </c>
      <c r="J4" s="314"/>
      <c r="K4" s="314"/>
      <c r="L4" s="314"/>
      <c r="M4" s="314"/>
      <c r="N4" s="314"/>
      <c r="O4" s="314"/>
      <c r="P4" s="316"/>
    </row>
    <row r="5" spans="1:17" ht="20.100000000000001" customHeight="1">
      <c r="A5" s="4">
        <v>1</v>
      </c>
      <c r="B5" s="5" t="s">
        <v>12</v>
      </c>
      <c r="C5" s="6" t="s">
        <v>5</v>
      </c>
      <c r="D5" s="4">
        <v>2004</v>
      </c>
      <c r="E5" s="4" t="s">
        <v>14</v>
      </c>
      <c r="F5" s="8">
        <v>50</v>
      </c>
      <c r="G5" s="22">
        <v>750</v>
      </c>
      <c r="H5" s="21">
        <v>970</v>
      </c>
      <c r="I5" s="21">
        <f>SUM(F5*H5)</f>
        <v>48500</v>
      </c>
      <c r="J5" s="21">
        <f>SUM(I5*1/100)</f>
        <v>485</v>
      </c>
      <c r="K5" s="21">
        <f>SUM(I5:J5)</f>
        <v>48985</v>
      </c>
      <c r="L5" s="21">
        <f>SUM(I5*0.75/100)</f>
        <v>363.75</v>
      </c>
      <c r="M5" s="21">
        <f>SUM(I5*0.45/100)</f>
        <v>218.25</v>
      </c>
      <c r="N5" s="21">
        <f>SUM(L5:M5)</f>
        <v>582</v>
      </c>
      <c r="O5" s="21">
        <f>SUM(K5+N5)</f>
        <v>49567</v>
      </c>
      <c r="P5" s="23">
        <f>SUM(I5*10/100)</f>
        <v>4850</v>
      </c>
    </row>
    <row r="6" spans="1:17" ht="20.100000000000001" customHeight="1">
      <c r="A6" s="7">
        <v>2</v>
      </c>
      <c r="B6" s="5" t="s">
        <v>12</v>
      </c>
      <c r="C6" s="6" t="s">
        <v>5</v>
      </c>
      <c r="D6" s="7">
        <v>2004</v>
      </c>
      <c r="E6" s="7" t="s">
        <v>14</v>
      </c>
      <c r="F6" s="8">
        <v>65</v>
      </c>
      <c r="G6" s="20">
        <v>750</v>
      </c>
      <c r="H6" s="21">
        <v>975</v>
      </c>
      <c r="I6" s="21">
        <f>SUM(F6*H6)</f>
        <v>63375</v>
      </c>
      <c r="J6" s="21">
        <f>SUM(I6*1/100)</f>
        <v>633.75</v>
      </c>
      <c r="K6" s="21">
        <f>SUM(I6:J6)</f>
        <v>64008.75</v>
      </c>
      <c r="L6" s="21">
        <f>SUM(I6*0.75/100)</f>
        <v>475.3125</v>
      </c>
      <c r="M6" s="21">
        <f>SUM(I6*0.45/100)</f>
        <v>285.1875</v>
      </c>
      <c r="N6" s="21">
        <f>SUM(L6:M6)</f>
        <v>760.5</v>
      </c>
      <c r="O6" s="21">
        <f>SUM(K6+N6)</f>
        <v>64769.25</v>
      </c>
      <c r="P6" s="23">
        <f>SUM(I6*10/100)</f>
        <v>6337.5</v>
      </c>
    </row>
    <row r="7" spans="1:17" s="18" customFormat="1" ht="20.100000000000001" customHeight="1">
      <c r="A7" s="325" t="s">
        <v>10</v>
      </c>
      <c r="B7" s="326"/>
      <c r="C7" s="326"/>
      <c r="D7" s="326"/>
      <c r="E7" s="327"/>
      <c r="F7" s="24">
        <f>SUM(F5:F6)</f>
        <v>115</v>
      </c>
      <c r="G7" s="25"/>
      <c r="H7" s="26"/>
      <c r="I7" s="26">
        <f>SUM(I5:I6)</f>
        <v>111875</v>
      </c>
      <c r="J7" s="26">
        <f t="shared" ref="J7:P7" si="0">SUM(J5:J6)</f>
        <v>1118.75</v>
      </c>
      <c r="K7" s="26">
        <f t="shared" si="0"/>
        <v>112993.75</v>
      </c>
      <c r="L7" s="26">
        <f t="shared" si="0"/>
        <v>839.0625</v>
      </c>
      <c r="M7" s="26">
        <f t="shared" si="0"/>
        <v>503.4375</v>
      </c>
      <c r="N7" s="26">
        <f t="shared" si="0"/>
        <v>1342.5</v>
      </c>
      <c r="O7" s="26">
        <f t="shared" si="0"/>
        <v>114336.25</v>
      </c>
      <c r="P7" s="26">
        <f t="shared" si="0"/>
        <v>11187.5</v>
      </c>
    </row>
    <row r="8" spans="1:17" s="18" customFormat="1" ht="12" customHeight="1">
      <c r="A8" s="13"/>
      <c r="B8" s="11"/>
      <c r="C8" s="12"/>
      <c r="D8" s="13"/>
      <c r="E8" s="13"/>
      <c r="F8" s="14"/>
      <c r="G8" s="19"/>
      <c r="H8" s="16"/>
      <c r="I8" s="16"/>
      <c r="J8" s="16"/>
      <c r="K8" s="16"/>
      <c r="L8" s="16"/>
      <c r="M8" s="16"/>
      <c r="N8" s="16"/>
      <c r="O8" s="16"/>
      <c r="P8" s="17"/>
    </row>
    <row r="9" spans="1:17" s="18" customFormat="1" ht="24.95" customHeight="1" thickBot="1">
      <c r="A9" s="13"/>
      <c r="B9" s="11"/>
      <c r="C9" s="12"/>
      <c r="D9" s="13"/>
      <c r="E9" s="13"/>
      <c r="F9" s="14"/>
      <c r="G9" s="19"/>
      <c r="H9" s="16"/>
      <c r="I9" s="16"/>
      <c r="J9" s="16"/>
      <c r="K9" s="16"/>
      <c r="L9" s="16"/>
      <c r="M9" s="16"/>
      <c r="N9" s="16"/>
      <c r="O9" s="51" t="s">
        <v>48</v>
      </c>
      <c r="P9" s="17">
        <v>100</v>
      </c>
    </row>
    <row r="10" spans="1:17" s="18" customFormat="1" ht="24.95" customHeight="1">
      <c r="A10" s="28" t="s">
        <v>36</v>
      </c>
      <c r="B10" s="29" t="s">
        <v>37</v>
      </c>
      <c r="C10" s="328" t="s">
        <v>38</v>
      </c>
      <c r="D10" s="329"/>
      <c r="E10" s="329"/>
      <c r="F10" s="330"/>
      <c r="G10" s="308" t="s">
        <v>39</v>
      </c>
      <c r="H10" s="309"/>
      <c r="I10" s="309"/>
      <c r="J10" s="309"/>
      <c r="K10" s="310"/>
      <c r="L10" s="30"/>
      <c r="M10" s="30"/>
      <c r="N10" s="31" t="s">
        <v>40</v>
      </c>
      <c r="O10" s="32" t="s">
        <v>41</v>
      </c>
      <c r="P10" s="33" t="s">
        <v>42</v>
      </c>
      <c r="Q10" s="17"/>
    </row>
    <row r="11" spans="1:17" s="18" customFormat="1" ht="20.100000000000001" customHeight="1">
      <c r="A11" s="34">
        <v>1</v>
      </c>
      <c r="B11" s="35">
        <v>38605</v>
      </c>
      <c r="C11" s="311" t="s">
        <v>46</v>
      </c>
      <c r="D11" s="312"/>
      <c r="E11" s="312"/>
      <c r="F11" s="313"/>
      <c r="G11" s="317" t="s">
        <v>73</v>
      </c>
      <c r="H11" s="318"/>
      <c r="I11" s="318"/>
      <c r="J11" s="318"/>
      <c r="K11" s="323"/>
      <c r="L11" s="37"/>
      <c r="M11" s="37"/>
      <c r="N11" s="38"/>
      <c r="O11" s="39">
        <v>60000</v>
      </c>
      <c r="P11" s="40">
        <f>SUM(O7+P9)-O11</f>
        <v>54436.25</v>
      </c>
      <c r="Q11" s="17"/>
    </row>
    <row r="12" spans="1:17" s="18" customFormat="1" ht="20.100000000000001" customHeight="1">
      <c r="A12" s="34">
        <v>2</v>
      </c>
      <c r="B12" s="35">
        <v>38394</v>
      </c>
      <c r="C12" s="311"/>
      <c r="D12" s="312"/>
      <c r="E12" s="312"/>
      <c r="F12" s="313"/>
      <c r="G12" s="317" t="s">
        <v>47</v>
      </c>
      <c r="H12" s="318"/>
      <c r="I12" s="318"/>
      <c r="J12" s="318"/>
      <c r="K12" s="323"/>
      <c r="L12" s="37"/>
      <c r="M12" s="37"/>
      <c r="N12" s="38">
        <v>1342.5</v>
      </c>
      <c r="O12" s="39"/>
      <c r="P12" s="40">
        <f>SUM(P11-O12)</f>
        <v>54436.25</v>
      </c>
      <c r="Q12" s="17"/>
    </row>
    <row r="13" spans="1:17" s="18" customFormat="1" ht="20.100000000000001" customHeight="1">
      <c r="A13" s="34">
        <v>3</v>
      </c>
      <c r="B13" s="35">
        <v>38394</v>
      </c>
      <c r="C13" s="311"/>
      <c r="D13" s="312"/>
      <c r="E13" s="312"/>
      <c r="F13" s="313"/>
      <c r="G13" s="317" t="s">
        <v>49</v>
      </c>
      <c r="H13" s="318"/>
      <c r="I13" s="318"/>
      <c r="J13" s="318"/>
      <c r="K13" s="58" t="s">
        <v>50</v>
      </c>
      <c r="L13" s="37"/>
      <c r="M13" s="37"/>
      <c r="N13" s="38">
        <v>49035</v>
      </c>
      <c r="O13" s="41"/>
      <c r="P13" s="40">
        <f>SUM(P12-O13)</f>
        <v>54436.25</v>
      </c>
      <c r="Q13" s="17"/>
    </row>
    <row r="14" spans="1:17" s="18" customFormat="1" ht="20.100000000000001" customHeight="1">
      <c r="A14" s="34">
        <v>4</v>
      </c>
      <c r="B14" s="35">
        <v>38406</v>
      </c>
      <c r="C14" s="311" t="s">
        <v>64</v>
      </c>
      <c r="D14" s="312"/>
      <c r="E14" s="312"/>
      <c r="F14" s="313"/>
      <c r="G14" s="317" t="s">
        <v>69</v>
      </c>
      <c r="H14" s="318"/>
      <c r="I14" s="318"/>
      <c r="J14" s="318"/>
      <c r="K14" s="323"/>
      <c r="L14" s="37"/>
      <c r="M14" s="37"/>
      <c r="N14" s="38"/>
      <c r="O14" s="39">
        <v>6500</v>
      </c>
      <c r="P14" s="40">
        <f>SUM(P13-O14)</f>
        <v>47936.25</v>
      </c>
      <c r="Q14" s="17"/>
    </row>
    <row r="15" spans="1:17" s="18" customFormat="1" ht="20.100000000000001" customHeight="1">
      <c r="A15" s="34">
        <v>5</v>
      </c>
      <c r="B15" s="35">
        <v>38414</v>
      </c>
      <c r="C15" s="311" t="s">
        <v>72</v>
      </c>
      <c r="D15" s="312"/>
      <c r="E15" s="312"/>
      <c r="F15" s="313"/>
      <c r="G15" s="317" t="s">
        <v>63</v>
      </c>
      <c r="H15" s="318"/>
      <c r="I15" s="318"/>
      <c r="J15" s="318"/>
      <c r="K15" s="323"/>
      <c r="L15" s="37"/>
      <c r="M15" s="37"/>
      <c r="N15" s="38"/>
      <c r="O15" s="39">
        <v>47947</v>
      </c>
      <c r="P15" s="40">
        <f>SUM(P14-O15)</f>
        <v>-10.75</v>
      </c>
      <c r="Q15" s="17"/>
    </row>
    <row r="16" spans="1:17" s="18" customFormat="1" ht="20.100000000000001" customHeight="1" thickBot="1">
      <c r="A16" s="88">
        <v>6</v>
      </c>
      <c r="B16" s="89">
        <v>38414</v>
      </c>
      <c r="C16" s="311"/>
      <c r="D16" s="312"/>
      <c r="E16" s="312"/>
      <c r="F16" s="313"/>
      <c r="G16" s="90"/>
      <c r="H16" s="331" t="s">
        <v>74</v>
      </c>
      <c r="I16" s="331"/>
      <c r="J16" s="331"/>
      <c r="K16" s="67" t="s">
        <v>75</v>
      </c>
      <c r="L16" s="37"/>
      <c r="M16" s="37"/>
      <c r="N16" s="86">
        <v>64058.75</v>
      </c>
      <c r="O16" s="87"/>
      <c r="P16" s="40">
        <f>SUM(P15-O16)</f>
        <v>-10.75</v>
      </c>
      <c r="Q16" s="17"/>
    </row>
    <row r="17" spans="1:17" s="18" customFormat="1" ht="20.100000000000001" customHeight="1" thickBot="1">
      <c r="A17" s="319" t="s">
        <v>10</v>
      </c>
      <c r="B17" s="320"/>
      <c r="C17" s="320"/>
      <c r="D17" s="320"/>
      <c r="E17" s="320"/>
      <c r="F17" s="320"/>
      <c r="G17" s="320"/>
      <c r="H17" s="320"/>
      <c r="I17" s="320"/>
      <c r="J17" s="320"/>
      <c r="K17" s="54"/>
      <c r="L17" s="55"/>
      <c r="M17" s="55"/>
      <c r="N17" s="56">
        <f>SUM(N11:N16)</f>
        <v>114436.25</v>
      </c>
      <c r="O17" s="56">
        <f>SUM(O11:O15)</f>
        <v>114447</v>
      </c>
      <c r="P17" s="57">
        <f>SUM(O17-N17)</f>
        <v>10.75</v>
      </c>
      <c r="Q17" s="17"/>
    </row>
    <row r="18" spans="1:17" s="18" customFormat="1" ht="12" customHeight="1">
      <c r="A18" s="13"/>
      <c r="B18" s="11"/>
      <c r="C18" s="12"/>
      <c r="D18" s="13"/>
      <c r="E18" s="13"/>
      <c r="F18" s="14"/>
      <c r="G18" s="19"/>
      <c r="H18" s="16"/>
      <c r="I18" s="16"/>
      <c r="J18" s="16"/>
      <c r="K18" s="16"/>
      <c r="L18" s="16"/>
      <c r="M18" s="16"/>
      <c r="N18" s="16"/>
      <c r="O18" s="16"/>
      <c r="P18" s="17"/>
    </row>
    <row r="19" spans="1:17" s="18" customFormat="1" ht="24.95" customHeight="1">
      <c r="A19" s="13"/>
      <c r="B19" s="11"/>
      <c r="C19" s="12"/>
      <c r="D19" s="13"/>
      <c r="E19" s="13"/>
      <c r="F19" s="14"/>
      <c r="G19" s="19"/>
      <c r="H19" s="16"/>
      <c r="I19" s="16"/>
      <c r="J19" s="16"/>
      <c r="K19" s="16"/>
      <c r="L19" s="16"/>
      <c r="M19" s="16"/>
      <c r="N19" s="16"/>
      <c r="O19" s="16"/>
      <c r="P19" s="17"/>
    </row>
    <row r="20" spans="1:17" s="18" customFormat="1" ht="24.95" customHeight="1">
      <c r="A20" s="324" t="s">
        <v>26</v>
      </c>
      <c r="B20" s="324"/>
      <c r="C20" s="324"/>
      <c r="D20" s="324"/>
      <c r="E20" s="324"/>
      <c r="F20" s="324"/>
      <c r="G20" s="19"/>
      <c r="H20" s="16"/>
      <c r="I20" s="16"/>
      <c r="J20" s="16"/>
      <c r="K20" s="16"/>
      <c r="L20" s="16"/>
      <c r="M20" s="16"/>
      <c r="N20" s="16"/>
      <c r="O20" s="16"/>
      <c r="P20" s="17"/>
    </row>
    <row r="21" spans="1:17" ht="15" customHeight="1">
      <c r="A21" s="314" t="s">
        <v>0</v>
      </c>
      <c r="B21" s="314" t="s">
        <v>1</v>
      </c>
      <c r="C21" s="314" t="s">
        <v>2</v>
      </c>
      <c r="D21" s="314" t="s">
        <v>3</v>
      </c>
      <c r="E21" s="314" t="s">
        <v>4</v>
      </c>
      <c r="F21" s="314" t="s">
        <v>20</v>
      </c>
      <c r="G21" s="3" t="s">
        <v>22</v>
      </c>
      <c r="H21" s="314" t="s">
        <v>8</v>
      </c>
      <c r="I21" s="314"/>
      <c r="J21" s="314" t="s">
        <v>31</v>
      </c>
      <c r="K21" s="314" t="s">
        <v>32</v>
      </c>
      <c r="L21" s="314" t="s">
        <v>33</v>
      </c>
      <c r="M21" s="314" t="s">
        <v>34</v>
      </c>
      <c r="N21" s="314" t="s">
        <v>11</v>
      </c>
      <c r="O21" s="314" t="s">
        <v>35</v>
      </c>
      <c r="P21" s="315" t="s">
        <v>28</v>
      </c>
    </row>
    <row r="22" spans="1:17" ht="24" customHeight="1">
      <c r="A22" s="314"/>
      <c r="B22" s="314"/>
      <c r="C22" s="314"/>
      <c r="D22" s="314"/>
      <c r="E22" s="314"/>
      <c r="F22" s="314"/>
      <c r="G22" s="3" t="s">
        <v>21</v>
      </c>
      <c r="H22" s="3" t="s">
        <v>29</v>
      </c>
      <c r="I22" s="3" t="s">
        <v>30</v>
      </c>
      <c r="J22" s="314"/>
      <c r="K22" s="314"/>
      <c r="L22" s="314"/>
      <c r="M22" s="314"/>
      <c r="N22" s="314"/>
      <c r="O22" s="314"/>
      <c r="P22" s="316"/>
    </row>
    <row r="23" spans="1:17" ht="20.100000000000001" customHeight="1">
      <c r="A23" s="4">
        <v>3</v>
      </c>
      <c r="B23" s="5" t="s">
        <v>15</v>
      </c>
      <c r="C23" s="6" t="s">
        <v>5</v>
      </c>
      <c r="D23" s="7">
        <v>2004</v>
      </c>
      <c r="E23" s="4" t="s">
        <v>16</v>
      </c>
      <c r="F23" s="8">
        <v>79</v>
      </c>
      <c r="G23" s="22">
        <v>800</v>
      </c>
      <c r="H23" s="21">
        <v>1012</v>
      </c>
      <c r="I23" s="21">
        <f>SUM(F23*H23)</f>
        <v>79948</v>
      </c>
      <c r="J23" s="21">
        <f>SUM(I23*1/100)</f>
        <v>799.48</v>
      </c>
      <c r="K23" s="21">
        <f>SUM(I23:J23)</f>
        <v>80747.48</v>
      </c>
      <c r="L23" s="21">
        <f>SUM(I23*0.75/100)</f>
        <v>599.61</v>
      </c>
      <c r="M23" s="21">
        <f>SUM(I23*0.45/100)</f>
        <v>359.76599999999996</v>
      </c>
      <c r="N23" s="21">
        <f>SUM(L23:M23)</f>
        <v>959.37599999999998</v>
      </c>
      <c r="O23" s="21">
        <f>SUM(K23+N23)</f>
        <v>81706.856</v>
      </c>
      <c r="P23" s="23">
        <f>SUM(I23*10/100)</f>
        <v>7994.8</v>
      </c>
    </row>
    <row r="24" spans="1:17" s="18" customFormat="1" ht="10.5" customHeight="1">
      <c r="A24" s="10"/>
      <c r="B24" s="11"/>
      <c r="C24" s="12"/>
      <c r="D24" s="13"/>
      <c r="E24" s="10"/>
      <c r="F24" s="14"/>
      <c r="G24" s="15"/>
      <c r="H24" s="16"/>
      <c r="I24" s="16"/>
      <c r="J24" s="16"/>
      <c r="K24" s="16"/>
      <c r="L24" s="16"/>
      <c r="M24" s="16"/>
      <c r="N24" s="16"/>
      <c r="O24" s="16"/>
      <c r="P24" s="17"/>
    </row>
    <row r="25" spans="1:17" s="18" customFormat="1" ht="18.75" customHeight="1" thickBot="1">
      <c r="A25" s="10"/>
      <c r="B25" s="11"/>
      <c r="C25" s="12"/>
      <c r="D25" s="13"/>
      <c r="E25" s="10"/>
      <c r="F25" s="14"/>
      <c r="G25" s="15"/>
      <c r="H25" s="16"/>
      <c r="I25" s="16"/>
      <c r="J25" s="16"/>
      <c r="K25" s="16"/>
      <c r="L25" s="16"/>
      <c r="M25" s="16"/>
      <c r="N25" s="16"/>
      <c r="O25" s="51" t="s">
        <v>48</v>
      </c>
      <c r="P25" s="17">
        <v>50</v>
      </c>
    </row>
    <row r="26" spans="1:17" s="18" customFormat="1" ht="24.95" customHeight="1">
      <c r="A26" s="28" t="s">
        <v>36</v>
      </c>
      <c r="B26" s="29" t="s">
        <v>37</v>
      </c>
      <c r="C26" s="328" t="s">
        <v>38</v>
      </c>
      <c r="D26" s="329"/>
      <c r="E26" s="329"/>
      <c r="F26" s="330"/>
      <c r="G26" s="308" t="s">
        <v>39</v>
      </c>
      <c r="H26" s="309"/>
      <c r="I26" s="309"/>
      <c r="J26" s="309"/>
      <c r="K26" s="310"/>
      <c r="L26" s="30"/>
      <c r="M26" s="30"/>
      <c r="N26" s="31" t="s">
        <v>40</v>
      </c>
      <c r="O26" s="32" t="s">
        <v>41</v>
      </c>
      <c r="P26" s="33" t="s">
        <v>42</v>
      </c>
    </row>
    <row r="27" spans="1:17" s="18" customFormat="1" ht="20.100000000000001" customHeight="1">
      <c r="A27" s="34">
        <v>1</v>
      </c>
      <c r="B27" s="35">
        <v>38385</v>
      </c>
      <c r="C27" s="311" t="s">
        <v>43</v>
      </c>
      <c r="D27" s="312"/>
      <c r="E27" s="312"/>
      <c r="F27" s="313"/>
      <c r="G27" s="317" t="s">
        <v>44</v>
      </c>
      <c r="H27" s="318"/>
      <c r="I27" s="318"/>
      <c r="J27" s="318"/>
      <c r="K27" s="323"/>
      <c r="L27" s="37"/>
      <c r="M27" s="37"/>
      <c r="N27" s="38"/>
      <c r="O27" s="39">
        <v>3160</v>
      </c>
      <c r="P27" s="40">
        <f>SUM(O23+P25)-O27</f>
        <v>78596.856</v>
      </c>
    </row>
    <row r="28" spans="1:17" s="18" customFormat="1" ht="20.100000000000001" customHeight="1">
      <c r="A28" s="34">
        <v>2</v>
      </c>
      <c r="B28" s="35">
        <v>38394</v>
      </c>
      <c r="C28" s="311" t="s">
        <v>51</v>
      </c>
      <c r="D28" s="312"/>
      <c r="E28" s="312"/>
      <c r="F28" s="313"/>
      <c r="G28" s="317" t="s">
        <v>45</v>
      </c>
      <c r="H28" s="318"/>
      <c r="I28" s="318"/>
      <c r="J28" s="318"/>
      <c r="K28" s="323"/>
      <c r="L28" s="37"/>
      <c r="M28" s="37"/>
      <c r="N28" s="38"/>
      <c r="O28" s="39">
        <v>6096.86</v>
      </c>
      <c r="P28" s="40">
        <f>SUM(P27-O28)</f>
        <v>72499.995999999999</v>
      </c>
    </row>
    <row r="29" spans="1:17" s="18" customFormat="1" ht="20.100000000000001" customHeight="1">
      <c r="A29" s="34">
        <v>3</v>
      </c>
      <c r="B29" s="35">
        <v>38394</v>
      </c>
      <c r="C29" s="311"/>
      <c r="D29" s="312"/>
      <c r="E29" s="312"/>
      <c r="F29" s="313"/>
      <c r="G29" s="317" t="s">
        <v>59</v>
      </c>
      <c r="H29" s="318"/>
      <c r="I29" s="318"/>
      <c r="J29" s="318"/>
      <c r="K29" s="323"/>
      <c r="L29" s="37"/>
      <c r="M29" s="37"/>
      <c r="N29" s="38">
        <v>959.38</v>
      </c>
      <c r="O29" s="41"/>
      <c r="P29" s="40">
        <f>SUM(P28-O29)</f>
        <v>72499.995999999999</v>
      </c>
    </row>
    <row r="30" spans="1:17" s="18" customFormat="1" ht="20.100000000000001" customHeight="1">
      <c r="A30" s="34">
        <v>4</v>
      </c>
      <c r="B30" s="35">
        <v>38406</v>
      </c>
      <c r="C30" s="311" t="s">
        <v>60</v>
      </c>
      <c r="D30" s="312"/>
      <c r="E30" s="312"/>
      <c r="F30" s="313"/>
      <c r="G30" s="317" t="s">
        <v>63</v>
      </c>
      <c r="H30" s="318"/>
      <c r="I30" s="318"/>
      <c r="J30" s="318"/>
      <c r="K30" s="323"/>
      <c r="L30" s="37"/>
      <c r="M30" s="37"/>
      <c r="N30" s="38"/>
      <c r="O30" s="39">
        <v>72500</v>
      </c>
      <c r="P30" s="40">
        <f>SUM(P29-O30)</f>
        <v>-4.0000000008149073E-3</v>
      </c>
    </row>
    <row r="31" spans="1:17" s="18" customFormat="1" ht="20.100000000000001" customHeight="1" thickBot="1">
      <c r="A31" s="52">
        <v>5</v>
      </c>
      <c r="B31" s="43">
        <v>38406</v>
      </c>
      <c r="C31" s="340"/>
      <c r="D31" s="341"/>
      <c r="E31" s="341"/>
      <c r="F31" s="342"/>
      <c r="G31" s="321" t="s">
        <v>61</v>
      </c>
      <c r="H31" s="322"/>
      <c r="I31" s="322"/>
      <c r="J31" s="322"/>
      <c r="K31" s="44" t="s">
        <v>62</v>
      </c>
      <c r="L31" s="37"/>
      <c r="M31" s="37"/>
      <c r="N31" s="45">
        <v>80797.48</v>
      </c>
      <c r="O31" s="46"/>
      <c r="P31" s="53">
        <f>SUM(P30-O31)</f>
        <v>-4.0000000008149073E-3</v>
      </c>
    </row>
    <row r="32" spans="1:17" s="18" customFormat="1" ht="20.100000000000001" customHeight="1" thickBot="1">
      <c r="A32" s="319" t="s">
        <v>10</v>
      </c>
      <c r="B32" s="320"/>
      <c r="C32" s="320"/>
      <c r="D32" s="320"/>
      <c r="E32" s="320"/>
      <c r="F32" s="320"/>
      <c r="G32" s="320"/>
      <c r="H32" s="320"/>
      <c r="I32" s="320"/>
      <c r="J32" s="320"/>
      <c r="K32" s="54"/>
      <c r="L32" s="55"/>
      <c r="M32" s="55"/>
      <c r="N32" s="56">
        <f>SUM(N27:N31)</f>
        <v>81756.86</v>
      </c>
      <c r="O32" s="56">
        <f>SUM(O27:O31)</f>
        <v>81756.86</v>
      </c>
      <c r="P32" s="57">
        <f>SUM(O32-N32)</f>
        <v>0</v>
      </c>
    </row>
    <row r="33" spans="1:16" s="18" customFormat="1" ht="12" customHeight="1">
      <c r="A33" s="10"/>
      <c r="B33" s="11"/>
      <c r="C33" s="12"/>
      <c r="D33" s="13"/>
      <c r="E33" s="10"/>
      <c r="F33" s="14"/>
      <c r="G33" s="15"/>
      <c r="H33" s="16"/>
      <c r="I33" s="16"/>
      <c r="J33" s="16"/>
      <c r="K33" s="16"/>
      <c r="L33" s="16"/>
      <c r="M33" s="16"/>
      <c r="N33" s="16"/>
      <c r="O33" s="16"/>
      <c r="P33" s="17"/>
    </row>
    <row r="34" spans="1:16" s="18" customFormat="1" ht="24.95" customHeight="1">
      <c r="A34" s="324" t="s">
        <v>27</v>
      </c>
      <c r="B34" s="324"/>
      <c r="C34" s="324"/>
      <c r="D34" s="324"/>
      <c r="E34" s="324"/>
      <c r="F34" s="324"/>
      <c r="G34" s="15"/>
      <c r="H34" s="16"/>
      <c r="I34" s="16"/>
      <c r="J34" s="16"/>
      <c r="K34" s="16"/>
      <c r="L34" s="16"/>
      <c r="M34" s="16"/>
      <c r="N34" s="16"/>
      <c r="O34" s="16"/>
      <c r="P34" s="17"/>
    </row>
    <row r="35" spans="1:16" ht="15" customHeight="1">
      <c r="A35" s="314" t="s">
        <v>0</v>
      </c>
      <c r="B35" s="314" t="s">
        <v>1</v>
      </c>
      <c r="C35" s="314" t="s">
        <v>2</v>
      </c>
      <c r="D35" s="314" t="s">
        <v>3</v>
      </c>
      <c r="E35" s="314" t="s">
        <v>4</v>
      </c>
      <c r="F35" s="314" t="s">
        <v>20</v>
      </c>
      <c r="G35" s="3" t="s">
        <v>22</v>
      </c>
      <c r="H35" s="314" t="s">
        <v>8</v>
      </c>
      <c r="I35" s="314"/>
      <c r="J35" s="314" t="s">
        <v>31</v>
      </c>
      <c r="K35" s="314" t="s">
        <v>32</v>
      </c>
      <c r="L35" s="314" t="s">
        <v>33</v>
      </c>
      <c r="M35" s="314" t="s">
        <v>34</v>
      </c>
      <c r="N35" s="314" t="s">
        <v>11</v>
      </c>
      <c r="O35" s="314" t="s">
        <v>35</v>
      </c>
      <c r="P35" s="315" t="s">
        <v>28</v>
      </c>
    </row>
    <row r="36" spans="1:16" ht="24" customHeight="1">
      <c r="A36" s="314"/>
      <c r="B36" s="314"/>
      <c r="C36" s="314"/>
      <c r="D36" s="314"/>
      <c r="E36" s="314"/>
      <c r="F36" s="314"/>
      <c r="G36" s="3" t="s">
        <v>21</v>
      </c>
      <c r="H36" s="3" t="s">
        <v>29</v>
      </c>
      <c r="I36" s="3" t="s">
        <v>30</v>
      </c>
      <c r="J36" s="314"/>
      <c r="K36" s="314"/>
      <c r="L36" s="314"/>
      <c r="M36" s="314"/>
      <c r="N36" s="314"/>
      <c r="O36" s="314"/>
      <c r="P36" s="316"/>
    </row>
    <row r="37" spans="1:16" ht="20.100000000000001" customHeight="1">
      <c r="A37" s="7">
        <v>4</v>
      </c>
      <c r="B37" s="5" t="s">
        <v>15</v>
      </c>
      <c r="C37" s="6" t="s">
        <v>5</v>
      </c>
      <c r="D37" s="7">
        <v>2004</v>
      </c>
      <c r="E37" s="4" t="s">
        <v>17</v>
      </c>
      <c r="F37" s="8">
        <v>50</v>
      </c>
      <c r="G37" s="22">
        <v>800</v>
      </c>
      <c r="H37" s="21">
        <v>980</v>
      </c>
      <c r="I37" s="21">
        <f>SUM(F37*H37)</f>
        <v>49000</v>
      </c>
      <c r="J37" s="21">
        <f>SUM(I37*1/100)</f>
        <v>490</v>
      </c>
      <c r="K37" s="21">
        <f>SUM(I37:J37)</f>
        <v>49490</v>
      </c>
      <c r="L37" s="21">
        <f>SUM(I37*0.75/100)</f>
        <v>367.5</v>
      </c>
      <c r="M37" s="21">
        <f>SUM(I37*0.45/100)</f>
        <v>220.5</v>
      </c>
      <c r="N37" s="21">
        <f>SUM(L37:M37)</f>
        <v>588</v>
      </c>
      <c r="O37" s="21">
        <f>SUM(K37+N37)</f>
        <v>50078</v>
      </c>
      <c r="P37" s="23">
        <f>SUM(I37*10/100)</f>
        <v>4900</v>
      </c>
    </row>
    <row r="38" spans="1:16" s="18" customFormat="1" ht="11.25" customHeight="1">
      <c r="A38" s="13"/>
      <c r="B38" s="11"/>
      <c r="C38" s="12"/>
      <c r="D38" s="13"/>
      <c r="E38" s="10"/>
      <c r="F38" s="14"/>
      <c r="G38" s="15"/>
      <c r="H38" s="16"/>
      <c r="I38" s="16"/>
      <c r="J38" s="16"/>
      <c r="K38" s="16"/>
      <c r="L38" s="16"/>
      <c r="M38" s="16"/>
      <c r="N38" s="16"/>
      <c r="O38" s="16"/>
      <c r="P38" s="17"/>
    </row>
    <row r="39" spans="1:16" s="18" customFormat="1" ht="24.95" customHeight="1" thickBot="1">
      <c r="A39" s="13"/>
      <c r="B39" s="11"/>
      <c r="C39" s="12"/>
      <c r="D39" s="13"/>
      <c r="E39" s="10"/>
      <c r="F39" s="14"/>
      <c r="G39" s="15"/>
      <c r="H39" s="16"/>
      <c r="I39" s="16"/>
      <c r="J39" s="16"/>
      <c r="K39" s="16"/>
      <c r="L39" s="16"/>
      <c r="M39" s="16"/>
      <c r="N39" s="16"/>
      <c r="O39" s="51" t="s">
        <v>48</v>
      </c>
      <c r="P39" s="17">
        <v>73.5</v>
      </c>
    </row>
    <row r="40" spans="1:16" s="18" customFormat="1" ht="28.5">
      <c r="A40" s="28" t="s">
        <v>36</v>
      </c>
      <c r="B40" s="29" t="s">
        <v>37</v>
      </c>
      <c r="C40" s="328" t="s">
        <v>38</v>
      </c>
      <c r="D40" s="329"/>
      <c r="E40" s="329"/>
      <c r="F40" s="330"/>
      <c r="G40" s="308" t="s">
        <v>39</v>
      </c>
      <c r="H40" s="309"/>
      <c r="I40" s="309"/>
      <c r="J40" s="309"/>
      <c r="K40" s="310"/>
      <c r="L40" s="30"/>
      <c r="M40" s="30"/>
      <c r="N40" s="31" t="s">
        <v>40</v>
      </c>
      <c r="O40" s="32" t="s">
        <v>41</v>
      </c>
      <c r="P40" s="33" t="s">
        <v>42</v>
      </c>
    </row>
    <row r="41" spans="1:16" s="18" customFormat="1" ht="20.100000000000001" customHeight="1">
      <c r="A41" s="34">
        <v>1</v>
      </c>
      <c r="B41" s="35">
        <v>38385</v>
      </c>
      <c r="C41" s="311" t="s">
        <v>43</v>
      </c>
      <c r="D41" s="312"/>
      <c r="E41" s="312"/>
      <c r="F41" s="313"/>
      <c r="G41" s="317" t="s">
        <v>44</v>
      </c>
      <c r="H41" s="318"/>
      <c r="I41" s="318"/>
      <c r="J41" s="318"/>
      <c r="K41" s="323"/>
      <c r="L41" s="37"/>
      <c r="M41" s="37"/>
      <c r="N41" s="38"/>
      <c r="O41" s="39">
        <v>2000</v>
      </c>
      <c r="P41" s="40">
        <f>SUM(O37+P39)-O41</f>
        <v>48151.5</v>
      </c>
    </row>
    <row r="42" spans="1:16" s="18" customFormat="1" ht="20.100000000000001" customHeight="1">
      <c r="A42" s="34">
        <v>2</v>
      </c>
      <c r="B42" s="35">
        <v>38393</v>
      </c>
      <c r="C42" s="311" t="s">
        <v>52</v>
      </c>
      <c r="D42" s="312"/>
      <c r="E42" s="312"/>
      <c r="F42" s="313"/>
      <c r="G42" s="317" t="s">
        <v>45</v>
      </c>
      <c r="H42" s="318"/>
      <c r="I42" s="318"/>
      <c r="J42" s="318"/>
      <c r="K42" s="323"/>
      <c r="L42" s="37"/>
      <c r="M42" s="37"/>
      <c r="N42" s="38"/>
      <c r="O42" s="39">
        <v>3500</v>
      </c>
      <c r="P42" s="40">
        <f t="shared" ref="P42:P47" si="1">SUM(P41-O42)</f>
        <v>44651.5</v>
      </c>
    </row>
    <row r="43" spans="1:16" s="18" customFormat="1" ht="20.100000000000001" customHeight="1">
      <c r="A43" s="34">
        <v>3</v>
      </c>
      <c r="B43" s="35">
        <v>38394</v>
      </c>
      <c r="C43" s="311"/>
      <c r="D43" s="312"/>
      <c r="E43" s="312"/>
      <c r="F43" s="313"/>
      <c r="G43" s="317" t="s">
        <v>53</v>
      </c>
      <c r="H43" s="318"/>
      <c r="I43" s="318"/>
      <c r="J43" s="318"/>
      <c r="K43" s="323"/>
      <c r="L43" s="37"/>
      <c r="M43" s="37"/>
      <c r="N43" s="38">
        <v>588</v>
      </c>
      <c r="O43" s="41"/>
      <c r="P43" s="40">
        <f t="shared" si="1"/>
        <v>44651.5</v>
      </c>
    </row>
    <row r="44" spans="1:16" s="18" customFormat="1" ht="20.100000000000001" customHeight="1">
      <c r="A44" s="34">
        <v>4</v>
      </c>
      <c r="B44" s="35">
        <v>38405</v>
      </c>
      <c r="C44" s="311" t="s">
        <v>64</v>
      </c>
      <c r="D44" s="312"/>
      <c r="E44" s="312"/>
      <c r="F44" s="313"/>
      <c r="G44" s="317" t="s">
        <v>63</v>
      </c>
      <c r="H44" s="318"/>
      <c r="I44" s="318"/>
      <c r="J44" s="318"/>
      <c r="K44" s="323"/>
      <c r="L44" s="37"/>
      <c r="M44" s="37"/>
      <c r="N44" s="38"/>
      <c r="O44" s="39">
        <v>18000</v>
      </c>
      <c r="P44" s="40">
        <f t="shared" si="1"/>
        <v>26651.5</v>
      </c>
    </row>
    <row r="45" spans="1:16" s="18" customFormat="1" ht="20.100000000000001" customHeight="1">
      <c r="A45" s="34">
        <v>5</v>
      </c>
      <c r="B45" s="35">
        <v>38405</v>
      </c>
      <c r="C45" s="311"/>
      <c r="D45" s="312"/>
      <c r="E45" s="312"/>
      <c r="F45" s="313"/>
      <c r="G45" s="317" t="s">
        <v>54</v>
      </c>
      <c r="H45" s="318"/>
      <c r="I45" s="318"/>
      <c r="J45" s="318"/>
      <c r="K45" s="36" t="s">
        <v>55</v>
      </c>
      <c r="L45" s="37"/>
      <c r="M45" s="37"/>
      <c r="N45" s="38">
        <v>17842.86</v>
      </c>
      <c r="O45" s="39"/>
      <c r="P45" s="40">
        <f t="shared" si="1"/>
        <v>26651.5</v>
      </c>
    </row>
    <row r="46" spans="1:16" s="18" customFormat="1" ht="20.100000000000001" customHeight="1">
      <c r="A46" s="34">
        <v>6</v>
      </c>
      <c r="B46" s="35">
        <v>38412</v>
      </c>
      <c r="C46" s="311" t="s">
        <v>43</v>
      </c>
      <c r="D46" s="312"/>
      <c r="E46" s="312"/>
      <c r="F46" s="313"/>
      <c r="G46" s="59"/>
      <c r="H46" s="318" t="s">
        <v>63</v>
      </c>
      <c r="I46" s="318"/>
      <c r="J46" s="318"/>
      <c r="K46" s="323"/>
      <c r="L46" s="37"/>
      <c r="M46" s="37"/>
      <c r="N46" s="38"/>
      <c r="O46" s="39">
        <v>26652</v>
      </c>
      <c r="P46" s="40">
        <f t="shared" si="1"/>
        <v>-0.5</v>
      </c>
    </row>
    <row r="47" spans="1:16" s="18" customFormat="1" ht="20.100000000000001" customHeight="1" thickBot="1">
      <c r="A47" s="34">
        <v>7</v>
      </c>
      <c r="B47" s="35">
        <v>38412</v>
      </c>
      <c r="C47" s="311"/>
      <c r="D47" s="312"/>
      <c r="E47" s="312"/>
      <c r="F47" s="313"/>
      <c r="G47" s="317" t="s">
        <v>54</v>
      </c>
      <c r="H47" s="318"/>
      <c r="I47" s="318"/>
      <c r="J47" s="318"/>
      <c r="K47" s="36" t="s">
        <v>70</v>
      </c>
      <c r="L47" s="42"/>
      <c r="M47" s="42"/>
      <c r="N47" s="38">
        <v>31720.639999999999</v>
      </c>
      <c r="O47" s="39"/>
      <c r="P47" s="40">
        <f t="shared" si="1"/>
        <v>-0.5</v>
      </c>
    </row>
    <row r="48" spans="1:16" s="18" customFormat="1" ht="20.100000000000001" customHeight="1" thickBot="1">
      <c r="A48" s="319" t="s">
        <v>10</v>
      </c>
      <c r="B48" s="320"/>
      <c r="C48" s="320"/>
      <c r="D48" s="320"/>
      <c r="E48" s="320"/>
      <c r="F48" s="320"/>
      <c r="G48" s="320"/>
      <c r="H48" s="320"/>
      <c r="I48" s="320"/>
      <c r="J48" s="320"/>
      <c r="K48" s="54"/>
      <c r="L48" s="55"/>
      <c r="M48" s="55"/>
      <c r="N48" s="56">
        <f>SUM(N41:N47)</f>
        <v>50151.5</v>
      </c>
      <c r="O48" s="56">
        <f>SUM(O41:O47)</f>
        <v>50152</v>
      </c>
      <c r="P48" s="60">
        <f>SUM(O48-N48)</f>
        <v>0.5</v>
      </c>
    </row>
    <row r="49" spans="1:16" s="18" customFormat="1" ht="24.95" customHeight="1">
      <c r="A49" s="13"/>
      <c r="B49" s="11"/>
      <c r="C49" s="12"/>
      <c r="D49" s="13"/>
      <c r="E49" s="10"/>
      <c r="F49" s="14"/>
      <c r="G49" s="15"/>
      <c r="H49" s="16"/>
      <c r="I49" s="16"/>
      <c r="J49" s="16"/>
      <c r="K49" s="16"/>
      <c r="L49" s="16"/>
      <c r="M49" s="16"/>
      <c r="N49" s="16"/>
      <c r="O49" s="16"/>
      <c r="P49" s="17"/>
    </row>
    <row r="50" spans="1:16" s="18" customFormat="1" ht="24.95" customHeight="1">
      <c r="A50" s="13"/>
      <c r="B50" s="11"/>
      <c r="C50" s="12"/>
      <c r="D50" s="13"/>
      <c r="E50" s="10"/>
      <c r="F50" s="14"/>
      <c r="G50" s="15"/>
      <c r="H50" s="16"/>
      <c r="I50" s="16"/>
      <c r="J50" s="16"/>
      <c r="K50" s="16"/>
      <c r="L50" s="16"/>
      <c r="M50" s="16"/>
      <c r="N50" s="16"/>
      <c r="O50" s="16"/>
      <c r="P50" s="17"/>
    </row>
    <row r="51" spans="1:16" s="18" customFormat="1" ht="24.95" customHeight="1">
      <c r="A51" s="13"/>
      <c r="B51" s="11"/>
      <c r="C51" s="12"/>
      <c r="D51" s="13"/>
      <c r="E51" s="10"/>
      <c r="F51" s="14"/>
      <c r="G51" s="15"/>
      <c r="H51" s="16"/>
      <c r="I51" s="16"/>
      <c r="J51" s="16"/>
      <c r="K51" s="16"/>
      <c r="L51" s="16"/>
      <c r="M51" s="16"/>
      <c r="N51" s="16"/>
      <c r="O51" s="16"/>
      <c r="P51" s="17"/>
    </row>
    <row r="52" spans="1:16" s="18" customFormat="1" ht="24.95" customHeight="1">
      <c r="A52" s="324" t="s">
        <v>24</v>
      </c>
      <c r="B52" s="324"/>
      <c r="C52" s="324"/>
      <c r="D52" s="324"/>
      <c r="E52" s="324"/>
      <c r="F52" s="324"/>
      <c r="G52" s="15"/>
      <c r="H52" s="16"/>
      <c r="I52" s="16"/>
      <c r="J52" s="16"/>
      <c r="K52" s="16"/>
      <c r="L52" s="16"/>
      <c r="M52" s="16"/>
      <c r="N52" s="16"/>
      <c r="O52" s="16"/>
      <c r="P52" s="17"/>
    </row>
    <row r="53" spans="1:16" ht="15" customHeight="1">
      <c r="A53" s="314" t="s">
        <v>0</v>
      </c>
      <c r="B53" s="314" t="s">
        <v>1</v>
      </c>
      <c r="C53" s="314" t="s">
        <v>2</v>
      </c>
      <c r="D53" s="314" t="s">
        <v>3</v>
      </c>
      <c r="E53" s="314" t="s">
        <v>4</v>
      </c>
      <c r="F53" s="314" t="s">
        <v>20</v>
      </c>
      <c r="G53" s="3" t="s">
        <v>22</v>
      </c>
      <c r="H53" s="314" t="s">
        <v>8</v>
      </c>
      <c r="I53" s="314"/>
      <c r="J53" s="314" t="s">
        <v>31</v>
      </c>
      <c r="K53" s="314" t="s">
        <v>32</v>
      </c>
      <c r="L53" s="314" t="s">
        <v>33</v>
      </c>
      <c r="M53" s="314" t="s">
        <v>34</v>
      </c>
      <c r="N53" s="314" t="s">
        <v>11</v>
      </c>
      <c r="O53" s="314" t="s">
        <v>35</v>
      </c>
      <c r="P53" s="315" t="s">
        <v>28</v>
      </c>
    </row>
    <row r="54" spans="1:16" ht="24" customHeight="1">
      <c r="A54" s="314"/>
      <c r="B54" s="314"/>
      <c r="C54" s="314"/>
      <c r="D54" s="314"/>
      <c r="E54" s="314"/>
      <c r="F54" s="314"/>
      <c r="G54" s="3" t="s">
        <v>21</v>
      </c>
      <c r="H54" s="3" t="s">
        <v>29</v>
      </c>
      <c r="I54" s="3" t="s">
        <v>30</v>
      </c>
      <c r="J54" s="314"/>
      <c r="K54" s="314"/>
      <c r="L54" s="314"/>
      <c r="M54" s="314"/>
      <c r="N54" s="314"/>
      <c r="O54" s="314"/>
      <c r="P54" s="316"/>
    </row>
    <row r="55" spans="1:16" ht="20.100000000000001" customHeight="1">
      <c r="A55" s="4">
        <v>5</v>
      </c>
      <c r="B55" s="5" t="s">
        <v>15</v>
      </c>
      <c r="C55" s="6" t="s">
        <v>5</v>
      </c>
      <c r="D55" s="7">
        <v>2004</v>
      </c>
      <c r="E55" s="7" t="s">
        <v>17</v>
      </c>
      <c r="F55" s="8">
        <v>49</v>
      </c>
      <c r="G55" s="22">
        <v>800</v>
      </c>
      <c r="H55" s="21">
        <v>980</v>
      </c>
      <c r="I55" s="21">
        <f>SUM(F55*H55)</f>
        <v>48020</v>
      </c>
      <c r="J55" s="21">
        <f>SUM(I55*1/100)</f>
        <v>480.2</v>
      </c>
      <c r="K55" s="21">
        <f>SUM(I55:J55)</f>
        <v>48500.2</v>
      </c>
      <c r="L55" s="21">
        <f>SUM(I55*0.75/100)</f>
        <v>360.15</v>
      </c>
      <c r="M55" s="21">
        <f>SUM(I55*0.45/100)</f>
        <v>216.09</v>
      </c>
      <c r="N55" s="21">
        <f>SUM(L55:M55)</f>
        <v>576.24</v>
      </c>
      <c r="O55" s="21">
        <f>SUM(K55+N55)</f>
        <v>49076.439999999995</v>
      </c>
      <c r="P55" s="23">
        <f>SUM(I55*10/100)</f>
        <v>4802</v>
      </c>
    </row>
    <row r="56" spans="1:16" s="18" customFormat="1" ht="12" customHeight="1">
      <c r="A56" s="10"/>
      <c r="B56" s="11"/>
      <c r="C56" s="12"/>
      <c r="D56" s="13"/>
      <c r="E56" s="13"/>
      <c r="F56" s="14"/>
      <c r="G56" s="15"/>
      <c r="H56" s="16"/>
      <c r="I56" s="16"/>
      <c r="J56" s="16"/>
      <c r="K56" s="16"/>
      <c r="L56" s="16"/>
      <c r="M56" s="16"/>
      <c r="N56" s="16"/>
      <c r="O56" s="16"/>
      <c r="P56" s="17"/>
    </row>
    <row r="57" spans="1:16" s="18" customFormat="1" ht="24.95" customHeight="1" thickBot="1">
      <c r="A57" s="10"/>
      <c r="B57" s="11"/>
      <c r="C57" s="12"/>
      <c r="D57" s="13"/>
      <c r="E57" s="13"/>
      <c r="F57" s="14"/>
      <c r="G57" s="15"/>
      <c r="H57" s="16"/>
      <c r="I57" s="16"/>
      <c r="J57" s="16"/>
      <c r="K57" s="16"/>
      <c r="L57" s="16"/>
      <c r="M57" s="16"/>
      <c r="N57" s="16"/>
      <c r="O57" s="91" t="s">
        <v>48</v>
      </c>
      <c r="P57" s="17">
        <v>50</v>
      </c>
    </row>
    <row r="58" spans="1:16" s="18" customFormat="1" ht="24.95" customHeight="1">
      <c r="A58" s="28" t="s">
        <v>36</v>
      </c>
      <c r="B58" s="29" t="s">
        <v>37</v>
      </c>
      <c r="C58" s="328" t="s">
        <v>38</v>
      </c>
      <c r="D58" s="329"/>
      <c r="E58" s="329"/>
      <c r="F58" s="330"/>
      <c r="G58" s="308" t="s">
        <v>39</v>
      </c>
      <c r="H58" s="309"/>
      <c r="I58" s="309"/>
      <c r="J58" s="309"/>
      <c r="K58" s="310"/>
      <c r="L58" s="30"/>
      <c r="M58" s="30"/>
      <c r="N58" s="31" t="s">
        <v>40</v>
      </c>
      <c r="O58" s="32" t="s">
        <v>41</v>
      </c>
      <c r="P58" s="33" t="s">
        <v>42</v>
      </c>
    </row>
    <row r="59" spans="1:16" s="18" customFormat="1" ht="20.100000000000001" customHeight="1">
      <c r="A59" s="34">
        <v>1</v>
      </c>
      <c r="B59" s="35">
        <v>38385</v>
      </c>
      <c r="C59" s="311" t="s">
        <v>43</v>
      </c>
      <c r="D59" s="312"/>
      <c r="E59" s="312"/>
      <c r="F59" s="313"/>
      <c r="G59" s="317" t="s">
        <v>44</v>
      </c>
      <c r="H59" s="318"/>
      <c r="I59" s="318"/>
      <c r="J59" s="318"/>
      <c r="K59" s="36"/>
      <c r="L59" s="37"/>
      <c r="M59" s="37"/>
      <c r="N59" s="38"/>
      <c r="O59" s="39">
        <v>2000</v>
      </c>
      <c r="P59" s="40">
        <f>SUM(O55+P57)-O59</f>
        <v>47126.439999999995</v>
      </c>
    </row>
    <row r="60" spans="1:16" s="18" customFormat="1" ht="20.100000000000001" customHeight="1">
      <c r="A60" s="34">
        <v>2</v>
      </c>
      <c r="B60" s="35">
        <v>38394</v>
      </c>
      <c r="C60" s="311" t="s">
        <v>56</v>
      </c>
      <c r="D60" s="312"/>
      <c r="E60" s="312"/>
      <c r="F60" s="313"/>
      <c r="G60" s="317" t="s">
        <v>45</v>
      </c>
      <c r="H60" s="318"/>
      <c r="I60" s="318"/>
      <c r="J60" s="318"/>
      <c r="K60" s="36"/>
      <c r="L60" s="37"/>
      <c r="M60" s="37"/>
      <c r="N60" s="38"/>
      <c r="O60" s="39">
        <v>3500</v>
      </c>
      <c r="P60" s="40">
        <f>SUM(P59-O60)</f>
        <v>43626.439999999995</v>
      </c>
    </row>
    <row r="61" spans="1:16" s="18" customFormat="1" ht="20.100000000000001" customHeight="1">
      <c r="A61" s="34">
        <v>3</v>
      </c>
      <c r="B61" s="35">
        <v>38394</v>
      </c>
      <c r="C61" s="311"/>
      <c r="D61" s="312"/>
      <c r="E61" s="312"/>
      <c r="F61" s="313"/>
      <c r="G61" s="317" t="s">
        <v>76</v>
      </c>
      <c r="H61" s="318"/>
      <c r="I61" s="318"/>
      <c r="J61" s="318"/>
      <c r="K61" s="323"/>
      <c r="L61" s="37"/>
      <c r="M61" s="37"/>
      <c r="N61" s="38">
        <v>576.24</v>
      </c>
      <c r="O61" s="41"/>
      <c r="P61" s="40">
        <f>SUM(P60-O61)</f>
        <v>43626.439999999995</v>
      </c>
    </row>
    <row r="62" spans="1:16" s="18" customFormat="1" ht="20.100000000000001" customHeight="1">
      <c r="A62" s="34">
        <v>4</v>
      </c>
      <c r="B62" s="35">
        <v>38414</v>
      </c>
      <c r="C62" s="311" t="s">
        <v>72</v>
      </c>
      <c r="D62" s="312"/>
      <c r="E62" s="312"/>
      <c r="F62" s="313"/>
      <c r="G62" s="317" t="s">
        <v>63</v>
      </c>
      <c r="H62" s="318"/>
      <c r="I62" s="318"/>
      <c r="J62" s="318"/>
      <c r="K62" s="323"/>
      <c r="L62" s="37"/>
      <c r="M62" s="37"/>
      <c r="N62" s="38"/>
      <c r="O62" s="39">
        <v>43627</v>
      </c>
      <c r="P62" s="40">
        <f>SUM(P61-O62)</f>
        <v>-0.56000000000494765</v>
      </c>
    </row>
    <row r="63" spans="1:16" s="18" customFormat="1" ht="20.100000000000001" customHeight="1" thickBot="1">
      <c r="A63" s="88">
        <v>5</v>
      </c>
      <c r="B63" s="89">
        <v>38415</v>
      </c>
      <c r="C63" s="333"/>
      <c r="D63" s="334"/>
      <c r="E63" s="334"/>
      <c r="F63" s="335"/>
      <c r="G63" s="347" t="s">
        <v>77</v>
      </c>
      <c r="H63" s="331"/>
      <c r="I63" s="331"/>
      <c r="J63" s="331"/>
      <c r="K63" s="92" t="s">
        <v>78</v>
      </c>
      <c r="L63" s="48"/>
      <c r="M63" s="48"/>
      <c r="N63" s="93">
        <v>48550.2</v>
      </c>
      <c r="O63" s="94"/>
      <c r="P63" s="95">
        <f>SUM(P62-O63)</f>
        <v>-0.56000000000494765</v>
      </c>
    </row>
    <row r="64" spans="1:16" s="18" customFormat="1" ht="20.100000000000001" customHeight="1" thickBot="1">
      <c r="A64" s="336" t="s">
        <v>10</v>
      </c>
      <c r="B64" s="337"/>
      <c r="C64" s="337"/>
      <c r="D64" s="337"/>
      <c r="E64" s="337"/>
      <c r="F64" s="337"/>
      <c r="G64" s="337"/>
      <c r="H64" s="337"/>
      <c r="I64" s="337"/>
      <c r="J64" s="337"/>
      <c r="K64" s="47"/>
      <c r="L64" s="48"/>
      <c r="M64" s="48"/>
      <c r="N64" s="49">
        <f>SUM(N59:N63)</f>
        <v>49126.439999999995</v>
      </c>
      <c r="O64" s="49">
        <f>SUM(O59:O63)</f>
        <v>49127</v>
      </c>
      <c r="P64" s="50">
        <f>SUM(O64-N64)</f>
        <v>0.56000000000494765</v>
      </c>
    </row>
    <row r="65" spans="1:16" s="18" customFormat="1" ht="12" customHeight="1">
      <c r="A65" s="10"/>
      <c r="B65" s="11"/>
      <c r="C65" s="12"/>
      <c r="D65" s="13"/>
      <c r="E65" s="13"/>
      <c r="F65" s="14"/>
      <c r="G65" s="15"/>
      <c r="H65" s="16"/>
      <c r="I65" s="16"/>
      <c r="J65" s="16"/>
      <c r="K65" s="16"/>
      <c r="L65" s="16"/>
      <c r="M65" s="16"/>
      <c r="N65" s="16"/>
      <c r="O65" s="16"/>
      <c r="P65" s="17"/>
    </row>
    <row r="66" spans="1:16" s="18" customFormat="1" ht="24.95" customHeight="1">
      <c r="A66" s="324" t="s">
        <v>25</v>
      </c>
      <c r="B66" s="324"/>
      <c r="C66" s="324"/>
      <c r="D66" s="324"/>
      <c r="E66" s="324"/>
      <c r="F66" s="324"/>
      <c r="G66" s="15"/>
      <c r="H66" s="16"/>
      <c r="I66" s="16"/>
      <c r="J66" s="16"/>
      <c r="K66" s="16"/>
      <c r="L66" s="16"/>
      <c r="M66" s="16"/>
      <c r="N66" s="16"/>
      <c r="O66" s="16"/>
      <c r="P66" s="17"/>
    </row>
    <row r="67" spans="1:16" ht="15" customHeight="1">
      <c r="A67" s="314" t="s">
        <v>0</v>
      </c>
      <c r="B67" s="314" t="s">
        <v>1</v>
      </c>
      <c r="C67" s="314" t="s">
        <v>2</v>
      </c>
      <c r="D67" s="314" t="s">
        <v>3</v>
      </c>
      <c r="E67" s="314" t="s">
        <v>4</v>
      </c>
      <c r="F67" s="314" t="s">
        <v>20</v>
      </c>
      <c r="G67" s="3" t="s">
        <v>22</v>
      </c>
      <c r="H67" s="314" t="s">
        <v>8</v>
      </c>
      <c r="I67" s="314"/>
      <c r="J67" s="314" t="s">
        <v>31</v>
      </c>
      <c r="K67" s="314" t="s">
        <v>32</v>
      </c>
      <c r="L67" s="314" t="s">
        <v>33</v>
      </c>
      <c r="M67" s="314" t="s">
        <v>34</v>
      </c>
      <c r="N67" s="314" t="s">
        <v>11</v>
      </c>
      <c r="O67" s="314" t="s">
        <v>35</v>
      </c>
      <c r="P67" s="315" t="s">
        <v>28</v>
      </c>
    </row>
    <row r="68" spans="1:16" ht="24" customHeight="1">
      <c r="A68" s="314"/>
      <c r="B68" s="314"/>
      <c r="C68" s="314"/>
      <c r="D68" s="314"/>
      <c r="E68" s="314"/>
      <c r="F68" s="314"/>
      <c r="G68" s="3" t="s">
        <v>21</v>
      </c>
      <c r="H68" s="3" t="s">
        <v>29</v>
      </c>
      <c r="I68" s="3" t="s">
        <v>30</v>
      </c>
      <c r="J68" s="314"/>
      <c r="K68" s="314"/>
      <c r="L68" s="314"/>
      <c r="M68" s="314"/>
      <c r="N68" s="314"/>
      <c r="O68" s="314"/>
      <c r="P68" s="316"/>
    </row>
    <row r="69" spans="1:16" ht="20.100000000000001" customHeight="1">
      <c r="A69" s="7">
        <v>6</v>
      </c>
      <c r="B69" s="5" t="s">
        <v>18</v>
      </c>
      <c r="C69" s="6" t="s">
        <v>5</v>
      </c>
      <c r="D69" s="7">
        <v>2004</v>
      </c>
      <c r="E69" s="7" t="s">
        <v>19</v>
      </c>
      <c r="F69" s="8">
        <v>90</v>
      </c>
      <c r="G69" s="22">
        <v>375</v>
      </c>
      <c r="H69" s="21">
        <v>540</v>
      </c>
      <c r="I69" s="21">
        <f>SUM(F69*H69)</f>
        <v>48600</v>
      </c>
      <c r="J69" s="21">
        <f>SUM(I69*1/100)</f>
        <v>486</v>
      </c>
      <c r="K69" s="21">
        <f>SUM(I69:J69)</f>
        <v>49086</v>
      </c>
      <c r="L69" s="21">
        <f>SUM(I69*0.75/100)</f>
        <v>364.5</v>
      </c>
      <c r="M69" s="21">
        <f>SUM(I69*0.45/100)</f>
        <v>218.7</v>
      </c>
      <c r="N69" s="21">
        <f>SUM(L69:M69)</f>
        <v>583.20000000000005</v>
      </c>
      <c r="O69" s="21">
        <f>SUM(K69+N69)</f>
        <v>49669.2</v>
      </c>
      <c r="P69" s="23">
        <f>SUM(I69*10/100)</f>
        <v>4860</v>
      </c>
    </row>
    <row r="70" spans="1:16" s="18" customFormat="1" ht="12" customHeight="1">
      <c r="A70" s="13"/>
      <c r="B70" s="11"/>
      <c r="C70" s="12"/>
      <c r="D70" s="13"/>
      <c r="E70" s="13"/>
      <c r="F70" s="14"/>
      <c r="G70" s="15"/>
      <c r="H70" s="16"/>
      <c r="I70" s="16"/>
      <c r="J70" s="16"/>
      <c r="K70" s="16"/>
      <c r="L70" s="16"/>
      <c r="M70" s="16"/>
      <c r="N70" s="16"/>
      <c r="O70" s="16"/>
      <c r="P70" s="17"/>
    </row>
    <row r="71" spans="1:16" s="18" customFormat="1" ht="24.95" customHeight="1" thickBot="1">
      <c r="A71" s="13"/>
      <c r="B71" s="11"/>
      <c r="C71" s="12"/>
      <c r="D71" s="13"/>
      <c r="E71" s="13"/>
      <c r="F71" s="14"/>
      <c r="G71" s="15"/>
      <c r="H71" s="16"/>
      <c r="I71" s="16"/>
      <c r="J71" s="16"/>
      <c r="K71" s="16"/>
      <c r="L71" s="16"/>
      <c r="M71" s="16"/>
      <c r="N71" s="16"/>
      <c r="O71" s="51" t="s">
        <v>48</v>
      </c>
      <c r="P71" s="17">
        <v>50</v>
      </c>
    </row>
    <row r="72" spans="1:16" s="18" customFormat="1" ht="24.95" customHeight="1" thickBot="1">
      <c r="A72" s="78" t="s">
        <v>36</v>
      </c>
      <c r="B72" s="61" t="s">
        <v>37</v>
      </c>
      <c r="C72" s="350" t="s">
        <v>38</v>
      </c>
      <c r="D72" s="350"/>
      <c r="E72" s="350"/>
      <c r="F72" s="351"/>
      <c r="G72" s="348" t="s">
        <v>39</v>
      </c>
      <c r="H72" s="348"/>
      <c r="I72" s="348"/>
      <c r="J72" s="348"/>
      <c r="K72" s="349"/>
      <c r="L72" s="30"/>
      <c r="M72" s="30"/>
      <c r="N72" s="79" t="s">
        <v>40</v>
      </c>
      <c r="O72" s="80" t="s">
        <v>41</v>
      </c>
      <c r="P72" s="61" t="s">
        <v>42</v>
      </c>
    </row>
    <row r="73" spans="1:16" s="18" customFormat="1" ht="20.100000000000001" customHeight="1">
      <c r="A73" s="62">
        <v>1</v>
      </c>
      <c r="B73" s="81">
        <v>38385</v>
      </c>
      <c r="C73" s="345" t="s">
        <v>43</v>
      </c>
      <c r="D73" s="345"/>
      <c r="E73" s="345"/>
      <c r="F73" s="346"/>
      <c r="G73" s="352" t="s">
        <v>44</v>
      </c>
      <c r="H73" s="352"/>
      <c r="I73" s="352"/>
      <c r="J73" s="352"/>
      <c r="K73" s="82"/>
      <c r="L73" s="30"/>
      <c r="M73" s="30"/>
      <c r="N73" s="83"/>
      <c r="O73" s="84">
        <v>1700</v>
      </c>
      <c r="P73" s="85">
        <f>SUM(O69+P71)-O73</f>
        <v>48019.199999999997</v>
      </c>
    </row>
    <row r="74" spans="1:16" s="18" customFormat="1" ht="20.100000000000001" customHeight="1">
      <c r="A74" s="63">
        <v>2</v>
      </c>
      <c r="B74" s="65">
        <v>38394</v>
      </c>
      <c r="C74" s="312" t="s">
        <v>58</v>
      </c>
      <c r="D74" s="312"/>
      <c r="E74" s="312"/>
      <c r="F74" s="332"/>
      <c r="G74" s="318" t="s">
        <v>45</v>
      </c>
      <c r="H74" s="318"/>
      <c r="I74" s="318"/>
      <c r="J74" s="318"/>
      <c r="K74" s="36"/>
      <c r="L74" s="37"/>
      <c r="M74" s="37"/>
      <c r="N74" s="74"/>
      <c r="O74" s="70">
        <v>3750</v>
      </c>
      <c r="P74" s="69">
        <f>SUM(P73-O74)</f>
        <v>44269.2</v>
      </c>
    </row>
    <row r="75" spans="1:16" s="18" customFormat="1" ht="20.100000000000001" customHeight="1">
      <c r="A75" s="63">
        <v>3</v>
      </c>
      <c r="B75" s="65"/>
      <c r="C75" s="312"/>
      <c r="D75" s="312"/>
      <c r="E75" s="312"/>
      <c r="F75" s="332"/>
      <c r="G75" s="318" t="s">
        <v>57</v>
      </c>
      <c r="H75" s="318"/>
      <c r="I75" s="318"/>
      <c r="J75" s="318"/>
      <c r="K75" s="323"/>
      <c r="L75" s="37"/>
      <c r="M75" s="37"/>
      <c r="N75" s="74">
        <v>583.20000000000005</v>
      </c>
      <c r="O75" s="71"/>
      <c r="P75" s="69">
        <f>SUM(P74-O75)</f>
        <v>44269.2</v>
      </c>
    </row>
    <row r="76" spans="1:16" s="18" customFormat="1" ht="20.100000000000001" customHeight="1">
      <c r="A76" s="63">
        <v>4</v>
      </c>
      <c r="B76" s="65">
        <v>38411</v>
      </c>
      <c r="C76" s="312" t="s">
        <v>60</v>
      </c>
      <c r="D76" s="312"/>
      <c r="E76" s="312"/>
      <c r="F76" s="332"/>
      <c r="G76" s="318" t="s">
        <v>65</v>
      </c>
      <c r="H76" s="318"/>
      <c r="I76" s="318"/>
      <c r="J76" s="318"/>
      <c r="K76" s="323"/>
      <c r="L76" s="37"/>
      <c r="M76" s="37"/>
      <c r="N76" s="74"/>
      <c r="O76" s="70">
        <v>14270</v>
      </c>
      <c r="P76" s="69">
        <f>SUM(P75-O76)</f>
        <v>29999.199999999997</v>
      </c>
    </row>
    <row r="77" spans="1:16" s="18" customFormat="1" ht="20.100000000000001" customHeight="1">
      <c r="A77" s="63">
        <v>5</v>
      </c>
      <c r="B77" s="65">
        <v>38411</v>
      </c>
      <c r="C77" s="312" t="s">
        <v>66</v>
      </c>
      <c r="D77" s="312"/>
      <c r="E77" s="312"/>
      <c r="F77" s="332"/>
      <c r="G77" s="318" t="s">
        <v>65</v>
      </c>
      <c r="H77" s="318"/>
      <c r="I77" s="318"/>
      <c r="J77" s="318"/>
      <c r="K77" s="323"/>
      <c r="L77" s="37"/>
      <c r="M77" s="37"/>
      <c r="N77" s="74"/>
      <c r="O77" s="70">
        <v>30000</v>
      </c>
      <c r="P77" s="69">
        <f>SUM(P76-O77)</f>
        <v>-0.80000000000291038</v>
      </c>
    </row>
    <row r="78" spans="1:16" s="18" customFormat="1" ht="20.100000000000001" customHeight="1" thickBot="1">
      <c r="A78" s="64">
        <v>6</v>
      </c>
      <c r="B78" s="66">
        <v>38411</v>
      </c>
      <c r="C78" s="334"/>
      <c r="D78" s="334"/>
      <c r="E78" s="334"/>
      <c r="F78" s="338"/>
      <c r="G78" s="331" t="s">
        <v>67</v>
      </c>
      <c r="H78" s="331"/>
      <c r="I78" s="331"/>
      <c r="J78" s="331"/>
      <c r="K78" s="67" t="s">
        <v>68</v>
      </c>
      <c r="L78" s="68"/>
      <c r="M78" s="68"/>
      <c r="N78" s="75">
        <v>49136</v>
      </c>
      <c r="O78" s="72"/>
      <c r="P78" s="73">
        <f>SUM(P77-O78)</f>
        <v>-0.80000000000291038</v>
      </c>
    </row>
    <row r="79" spans="1:16" s="18" customFormat="1" ht="20.100000000000001" customHeight="1" thickBot="1">
      <c r="A79" s="319" t="s">
        <v>10</v>
      </c>
      <c r="B79" s="320"/>
      <c r="C79" s="320"/>
      <c r="D79" s="320"/>
      <c r="E79" s="320"/>
      <c r="F79" s="320"/>
      <c r="G79" s="320"/>
      <c r="H79" s="320"/>
      <c r="I79" s="320"/>
      <c r="J79" s="320"/>
      <c r="K79" s="343"/>
      <c r="L79" s="48"/>
      <c r="M79" s="48"/>
      <c r="N79" s="76">
        <f>SUM(N73:N78)</f>
        <v>49719.199999999997</v>
      </c>
      <c r="O79" s="77">
        <f>SUM(O73:O78)</f>
        <v>49720</v>
      </c>
      <c r="P79" s="77">
        <f>SUM(O79-N79)</f>
        <v>0.80000000000291038</v>
      </c>
    </row>
    <row r="80" spans="1:16" s="18" customFormat="1" ht="24.95" customHeight="1">
      <c r="A80" s="13"/>
      <c r="B80" s="11"/>
      <c r="C80" s="12"/>
      <c r="D80" s="13"/>
      <c r="E80" s="13"/>
      <c r="F80" s="14"/>
      <c r="G80" s="15"/>
      <c r="H80" s="16"/>
      <c r="I80" s="16"/>
      <c r="J80" s="16"/>
      <c r="K80" s="16"/>
      <c r="L80" s="16"/>
      <c r="M80" s="16"/>
      <c r="N80" s="16"/>
      <c r="O80" s="16"/>
      <c r="P80" s="17"/>
    </row>
    <row r="81" spans="1:16" ht="29.25" customHeight="1">
      <c r="A81" s="339" t="s">
        <v>6</v>
      </c>
      <c r="B81" s="339"/>
      <c r="C81" s="339"/>
      <c r="D81" s="339"/>
      <c r="E81" s="339"/>
      <c r="F81" s="27">
        <f>SUM(F7,F23,F37,F55,F69)</f>
        <v>383</v>
      </c>
      <c r="G81" s="27">
        <f>SUM(G7,G23,G37,G55,G69)</f>
        <v>2775</v>
      </c>
      <c r="H81" s="27"/>
      <c r="I81" s="27">
        <f t="shared" ref="I81:P81" si="2">SUM(I7,I23,I37,I55,I69)</f>
        <v>337443</v>
      </c>
      <c r="J81" s="27">
        <f t="shared" si="2"/>
        <v>3374.43</v>
      </c>
      <c r="K81" s="27">
        <f t="shared" si="2"/>
        <v>340817.43</v>
      </c>
      <c r="L81" s="27">
        <f t="shared" si="2"/>
        <v>2530.8225000000002</v>
      </c>
      <c r="M81" s="27">
        <f t="shared" si="2"/>
        <v>1518.4935</v>
      </c>
      <c r="N81" s="27">
        <f t="shared" si="2"/>
        <v>4049.3159999999998</v>
      </c>
      <c r="O81" s="27">
        <f t="shared" si="2"/>
        <v>344866.74599999998</v>
      </c>
      <c r="P81" s="27">
        <f t="shared" si="2"/>
        <v>33744.300000000003</v>
      </c>
    </row>
  </sheetData>
  <mergeCells count="151">
    <mergeCell ref="C74:F74"/>
    <mergeCell ref="G74:J74"/>
    <mergeCell ref="C73:F73"/>
    <mergeCell ref="G63:J63"/>
    <mergeCell ref="C60:F60"/>
    <mergeCell ref="G62:K62"/>
    <mergeCell ref="C61:F61"/>
    <mergeCell ref="G61:K61"/>
    <mergeCell ref="G72:K72"/>
    <mergeCell ref="C72:F72"/>
    <mergeCell ref="G73:J73"/>
    <mergeCell ref="A1:P1"/>
    <mergeCell ref="C10:F10"/>
    <mergeCell ref="G10:K10"/>
    <mergeCell ref="C11:F11"/>
    <mergeCell ref="A2:F2"/>
    <mergeCell ref="P3:P4"/>
    <mergeCell ref="C29:F29"/>
    <mergeCell ref="C30:F30"/>
    <mergeCell ref="A17:J17"/>
    <mergeCell ref="C26:F26"/>
    <mergeCell ref="G26:K26"/>
    <mergeCell ref="C27:F27"/>
    <mergeCell ref="E21:E22"/>
    <mergeCell ref="F21:F22"/>
    <mergeCell ref="C28:F28"/>
    <mergeCell ref="K21:K22"/>
    <mergeCell ref="G30:K30"/>
    <mergeCell ref="G11:K11"/>
    <mergeCell ref="G12:K12"/>
    <mergeCell ref="G27:K27"/>
    <mergeCell ref="G28:K28"/>
    <mergeCell ref="G13:J13"/>
    <mergeCell ref="N3:N4"/>
    <mergeCell ref="O3:O4"/>
    <mergeCell ref="A81:E81"/>
    <mergeCell ref="E3:E4"/>
    <mergeCell ref="F3:F4"/>
    <mergeCell ref="A3:A4"/>
    <mergeCell ref="B3:B4"/>
    <mergeCell ref="C3:C4"/>
    <mergeCell ref="C14:F14"/>
    <mergeCell ref="C15:F15"/>
    <mergeCell ref="C21:C22"/>
    <mergeCell ref="D21:D22"/>
    <mergeCell ref="A52:F52"/>
    <mergeCell ref="C31:F31"/>
    <mergeCell ref="C77:F77"/>
    <mergeCell ref="C40:F40"/>
    <mergeCell ref="A67:A68"/>
    <mergeCell ref="B67:B68"/>
    <mergeCell ref="A53:A54"/>
    <mergeCell ref="B53:B54"/>
    <mergeCell ref="A79:K79"/>
    <mergeCell ref="G14:K14"/>
    <mergeCell ref="C16:F16"/>
    <mergeCell ref="H16:J16"/>
    <mergeCell ref="G15:K15"/>
    <mergeCell ref="G44:K44"/>
    <mergeCell ref="C44:F44"/>
    <mergeCell ref="C41:F41"/>
    <mergeCell ref="C42:F42"/>
    <mergeCell ref="G58:K58"/>
    <mergeCell ref="G78:J78"/>
    <mergeCell ref="C62:F62"/>
    <mergeCell ref="C75:F75"/>
    <mergeCell ref="G45:J45"/>
    <mergeCell ref="C46:F46"/>
    <mergeCell ref="C45:F45"/>
    <mergeCell ref="J67:J68"/>
    <mergeCell ref="H53:I53"/>
    <mergeCell ref="J53:J54"/>
    <mergeCell ref="C63:F63"/>
    <mergeCell ref="A64:J64"/>
    <mergeCell ref="G41:K41"/>
    <mergeCell ref="G42:K42"/>
    <mergeCell ref="G43:K43"/>
    <mergeCell ref="G75:K75"/>
    <mergeCell ref="C76:F76"/>
    <mergeCell ref="G76:K76"/>
    <mergeCell ref="G77:K77"/>
    <mergeCell ref="C78:F78"/>
    <mergeCell ref="G60:J60"/>
    <mergeCell ref="J3:J4"/>
    <mergeCell ref="D3:D4"/>
    <mergeCell ref="H3:I3"/>
    <mergeCell ref="A21:A22"/>
    <mergeCell ref="L21:L22"/>
    <mergeCell ref="M21:M22"/>
    <mergeCell ref="C12:F12"/>
    <mergeCell ref="C13:F13"/>
    <mergeCell ref="A66:F66"/>
    <mergeCell ref="B21:B22"/>
    <mergeCell ref="K3:K4"/>
    <mergeCell ref="A7:E7"/>
    <mergeCell ref="A34:F34"/>
    <mergeCell ref="A20:F20"/>
    <mergeCell ref="H21:I21"/>
    <mergeCell ref="J21:J22"/>
    <mergeCell ref="L3:L4"/>
    <mergeCell ref="M3:M4"/>
    <mergeCell ref="C59:F59"/>
    <mergeCell ref="H46:K46"/>
    <mergeCell ref="C58:F58"/>
    <mergeCell ref="G47:J47"/>
    <mergeCell ref="A48:J48"/>
    <mergeCell ref="C47:F47"/>
    <mergeCell ref="P35:P36"/>
    <mergeCell ref="N21:N22"/>
    <mergeCell ref="O21:O22"/>
    <mergeCell ref="P21:P22"/>
    <mergeCell ref="A35:A36"/>
    <mergeCell ref="B35:B36"/>
    <mergeCell ref="C35:C36"/>
    <mergeCell ref="D35:D36"/>
    <mergeCell ref="E35:E36"/>
    <mergeCell ref="F35:F36"/>
    <mergeCell ref="H35:I35"/>
    <mergeCell ref="A32:J32"/>
    <mergeCell ref="G31:J31"/>
    <mergeCell ref="J35:J36"/>
    <mergeCell ref="K35:K36"/>
    <mergeCell ref="L35:L36"/>
    <mergeCell ref="M35:M36"/>
    <mergeCell ref="N35:N36"/>
    <mergeCell ref="O35:O36"/>
    <mergeCell ref="G29:K29"/>
    <mergeCell ref="G40:K40"/>
    <mergeCell ref="C43:F43"/>
    <mergeCell ref="O67:O68"/>
    <mergeCell ref="P67:P68"/>
    <mergeCell ref="K67:K68"/>
    <mergeCell ref="L67:L68"/>
    <mergeCell ref="M67:M68"/>
    <mergeCell ref="N67:N68"/>
    <mergeCell ref="O53:O54"/>
    <mergeCell ref="P53:P54"/>
    <mergeCell ref="K53:K54"/>
    <mergeCell ref="L53:L54"/>
    <mergeCell ref="M53:M54"/>
    <mergeCell ref="N53:N54"/>
    <mergeCell ref="G59:J59"/>
    <mergeCell ref="C53:C54"/>
    <mergeCell ref="D53:D54"/>
    <mergeCell ref="E53:E54"/>
    <mergeCell ref="F53:F54"/>
    <mergeCell ref="C67:C68"/>
    <mergeCell ref="D67:D68"/>
    <mergeCell ref="E67:E68"/>
    <mergeCell ref="F67:F68"/>
    <mergeCell ref="H67:I67"/>
  </mergeCells>
  <phoneticPr fontId="0" type="noConversion"/>
  <printOptions horizontalCentered="1"/>
  <pageMargins left="0.39370078740157483" right="0.19685039370078741" top="0.19685039370078741" bottom="0.19685039370078741" header="0" footer="0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zoomScale="90" zoomScaleSheetLayoutView="75" workbookViewId="0">
      <selection sqref="A1:IV65536"/>
    </sheetView>
  </sheetViews>
  <sheetFormatPr defaultColWidth="9.28515625" defaultRowHeight="12.75"/>
  <cols>
    <col min="1" max="1" width="3.85546875" style="2" customWidth="1"/>
    <col min="2" max="2" width="28.140625" style="107" bestFit="1" customWidth="1"/>
    <col min="3" max="3" width="6.7109375" style="1" bestFit="1" customWidth="1"/>
    <col min="4" max="4" width="4.85546875" style="2" bestFit="1" customWidth="1"/>
    <col min="5" max="5" width="5.5703125" style="2" customWidth="1"/>
    <col min="6" max="6" width="8.85546875" style="116" bestFit="1" customWidth="1"/>
    <col min="7" max="7" width="6.85546875" style="103" bestFit="1" customWidth="1"/>
    <col min="8" max="8" width="11.140625" style="1" customWidth="1"/>
    <col min="9" max="9" width="26" style="107" bestFit="1" customWidth="1"/>
    <col min="10" max="16384" width="9.28515625" style="1"/>
  </cols>
  <sheetData>
    <row r="1" spans="1:9" ht="33" customHeight="1">
      <c r="A1" s="353" t="s">
        <v>85</v>
      </c>
      <c r="B1" s="353"/>
      <c r="C1" s="353"/>
      <c r="D1" s="353"/>
      <c r="E1" s="353"/>
      <c r="F1" s="353"/>
      <c r="G1" s="353"/>
      <c r="H1" s="353"/>
      <c r="I1" s="353"/>
    </row>
    <row r="2" spans="1:9" ht="9" customHeight="1">
      <c r="A2" s="97"/>
      <c r="B2" s="105"/>
      <c r="C2" s="98"/>
      <c r="D2" s="97"/>
      <c r="E2" s="97"/>
      <c r="F2" s="114"/>
      <c r="G2" s="101"/>
      <c r="H2" s="98"/>
      <c r="I2" s="105"/>
    </row>
    <row r="3" spans="1:9" ht="10.5" customHeight="1">
      <c r="A3" s="357" t="s">
        <v>0</v>
      </c>
      <c r="B3" s="355" t="s">
        <v>1</v>
      </c>
      <c r="C3" s="354" t="s">
        <v>2</v>
      </c>
      <c r="D3" s="354" t="s">
        <v>3</v>
      </c>
      <c r="E3" s="354" t="s">
        <v>4</v>
      </c>
      <c r="F3" s="356" t="s">
        <v>93</v>
      </c>
      <c r="G3" s="354" t="s">
        <v>8</v>
      </c>
      <c r="H3" s="354"/>
      <c r="I3" s="355" t="s">
        <v>9</v>
      </c>
    </row>
    <row r="4" spans="1:9" ht="7.5" customHeight="1">
      <c r="A4" s="357"/>
      <c r="B4" s="355"/>
      <c r="C4" s="354"/>
      <c r="D4" s="354"/>
      <c r="E4" s="354"/>
      <c r="F4" s="356"/>
      <c r="G4" s="354"/>
      <c r="H4" s="354"/>
      <c r="I4" s="355"/>
    </row>
    <row r="5" spans="1:9" ht="24">
      <c r="A5" s="357"/>
      <c r="B5" s="355"/>
      <c r="C5" s="354"/>
      <c r="D5" s="354"/>
      <c r="E5" s="354"/>
      <c r="F5" s="356"/>
      <c r="G5" s="136" t="s">
        <v>84</v>
      </c>
      <c r="H5" s="128" t="s">
        <v>79</v>
      </c>
      <c r="I5" s="355"/>
    </row>
    <row r="6" spans="1:9" ht="19.5" customHeight="1">
      <c r="A6" s="119">
        <v>1</v>
      </c>
      <c r="B6" s="124" t="s">
        <v>83</v>
      </c>
      <c r="C6" s="125" t="s">
        <v>80</v>
      </c>
      <c r="D6" s="126">
        <v>2009</v>
      </c>
      <c r="E6" s="127" t="s">
        <v>81</v>
      </c>
      <c r="F6" s="129">
        <v>100000</v>
      </c>
      <c r="G6" s="130">
        <v>2.0099999999999998</v>
      </c>
      <c r="H6" s="131">
        <f t="shared" ref="H6:H16" si="0">F6*G6</f>
        <v>200999.99999999997</v>
      </c>
      <c r="I6" s="132" t="s">
        <v>86</v>
      </c>
    </row>
    <row r="7" spans="1:9" ht="19.5" customHeight="1">
      <c r="A7" s="119">
        <v>2</v>
      </c>
      <c r="B7" s="124" t="s">
        <v>83</v>
      </c>
      <c r="C7" s="125" t="s">
        <v>80</v>
      </c>
      <c r="D7" s="126">
        <v>2009</v>
      </c>
      <c r="E7" s="127" t="s">
        <v>81</v>
      </c>
      <c r="F7" s="129">
        <v>100000</v>
      </c>
      <c r="G7" s="130">
        <v>2</v>
      </c>
      <c r="H7" s="131">
        <f t="shared" si="0"/>
        <v>200000</v>
      </c>
      <c r="I7" s="132" t="s">
        <v>87</v>
      </c>
    </row>
    <row r="8" spans="1:9" ht="19.5" customHeight="1">
      <c r="A8" s="119">
        <v>3</v>
      </c>
      <c r="B8" s="124" t="s">
        <v>83</v>
      </c>
      <c r="C8" s="125" t="s">
        <v>80</v>
      </c>
      <c r="D8" s="126">
        <v>2009</v>
      </c>
      <c r="E8" s="127" t="s">
        <v>81</v>
      </c>
      <c r="F8" s="129">
        <v>100000</v>
      </c>
      <c r="G8" s="130">
        <v>2</v>
      </c>
      <c r="H8" s="131">
        <f t="shared" si="0"/>
        <v>200000</v>
      </c>
      <c r="I8" s="132" t="s">
        <v>88</v>
      </c>
    </row>
    <row r="9" spans="1:9" ht="19.5" customHeight="1">
      <c r="A9" s="119">
        <v>4</v>
      </c>
      <c r="B9" s="124" t="s">
        <v>83</v>
      </c>
      <c r="C9" s="125" t="s">
        <v>80</v>
      </c>
      <c r="D9" s="126">
        <v>2009</v>
      </c>
      <c r="E9" s="127" t="s">
        <v>81</v>
      </c>
      <c r="F9" s="129">
        <v>100000</v>
      </c>
      <c r="G9" s="130">
        <v>2</v>
      </c>
      <c r="H9" s="133">
        <f t="shared" si="0"/>
        <v>200000</v>
      </c>
      <c r="I9" s="134" t="s">
        <v>89</v>
      </c>
    </row>
    <row r="10" spans="1:9" ht="19.5" customHeight="1">
      <c r="A10" s="119">
        <v>5</v>
      </c>
      <c r="B10" s="124" t="s">
        <v>83</v>
      </c>
      <c r="C10" s="125" t="s">
        <v>80</v>
      </c>
      <c r="D10" s="126">
        <v>2009</v>
      </c>
      <c r="E10" s="127" t="s">
        <v>81</v>
      </c>
      <c r="F10" s="129">
        <v>100000</v>
      </c>
      <c r="G10" s="130">
        <v>2</v>
      </c>
      <c r="H10" s="133">
        <f t="shared" si="0"/>
        <v>200000</v>
      </c>
      <c r="I10" s="134" t="s">
        <v>87</v>
      </c>
    </row>
    <row r="11" spans="1:9" ht="19.5" customHeight="1">
      <c r="A11" s="119">
        <v>6</v>
      </c>
      <c r="B11" s="124" t="s">
        <v>83</v>
      </c>
      <c r="C11" s="125" t="s">
        <v>80</v>
      </c>
      <c r="D11" s="126">
        <v>2009</v>
      </c>
      <c r="E11" s="127" t="s">
        <v>81</v>
      </c>
      <c r="F11" s="129">
        <v>100000</v>
      </c>
      <c r="G11" s="130">
        <v>2</v>
      </c>
      <c r="H11" s="133">
        <f t="shared" si="0"/>
        <v>200000</v>
      </c>
      <c r="I11" s="134" t="s">
        <v>87</v>
      </c>
    </row>
    <row r="12" spans="1:9" ht="19.5" customHeight="1">
      <c r="A12" s="119">
        <v>7</v>
      </c>
      <c r="B12" s="124" t="s">
        <v>83</v>
      </c>
      <c r="C12" s="125" t="s">
        <v>80</v>
      </c>
      <c r="D12" s="126">
        <v>2009</v>
      </c>
      <c r="E12" s="126" t="s">
        <v>81</v>
      </c>
      <c r="F12" s="129">
        <v>100000</v>
      </c>
      <c r="G12" s="130">
        <v>2</v>
      </c>
      <c r="H12" s="133">
        <f t="shared" si="0"/>
        <v>200000</v>
      </c>
      <c r="I12" s="134" t="s">
        <v>90</v>
      </c>
    </row>
    <row r="13" spans="1:9" ht="19.5" customHeight="1">
      <c r="A13" s="119">
        <v>8</v>
      </c>
      <c r="B13" s="124" t="s">
        <v>82</v>
      </c>
      <c r="C13" s="125" t="s">
        <v>80</v>
      </c>
      <c r="D13" s="126">
        <v>2009</v>
      </c>
      <c r="E13" s="126" t="s">
        <v>13</v>
      </c>
      <c r="F13" s="135">
        <v>100000</v>
      </c>
      <c r="G13" s="130">
        <v>1.95</v>
      </c>
      <c r="H13" s="133">
        <f t="shared" si="0"/>
        <v>195000</v>
      </c>
      <c r="I13" s="134" t="s">
        <v>88</v>
      </c>
    </row>
    <row r="14" spans="1:9" ht="19.5" customHeight="1">
      <c r="A14" s="119">
        <v>9</v>
      </c>
      <c r="B14" s="124" t="s">
        <v>82</v>
      </c>
      <c r="C14" s="125" t="s">
        <v>80</v>
      </c>
      <c r="D14" s="126">
        <v>2009</v>
      </c>
      <c r="E14" s="126" t="s">
        <v>13</v>
      </c>
      <c r="F14" s="135">
        <v>100000</v>
      </c>
      <c r="G14" s="130">
        <v>1.95</v>
      </c>
      <c r="H14" s="133">
        <f t="shared" si="0"/>
        <v>195000</v>
      </c>
      <c r="I14" s="134" t="s">
        <v>89</v>
      </c>
    </row>
    <row r="15" spans="1:9" ht="19.5" customHeight="1">
      <c r="A15" s="119">
        <v>10</v>
      </c>
      <c r="B15" s="124" t="s">
        <v>82</v>
      </c>
      <c r="C15" s="125" t="s">
        <v>80</v>
      </c>
      <c r="D15" s="126">
        <v>2009</v>
      </c>
      <c r="E15" s="126" t="s">
        <v>13</v>
      </c>
      <c r="F15" s="135">
        <v>100000</v>
      </c>
      <c r="G15" s="130">
        <v>1.93</v>
      </c>
      <c r="H15" s="133">
        <f t="shared" si="0"/>
        <v>193000</v>
      </c>
      <c r="I15" s="134" t="s">
        <v>91</v>
      </c>
    </row>
    <row r="16" spans="1:9" ht="19.5" customHeight="1">
      <c r="A16" s="119">
        <v>11</v>
      </c>
      <c r="B16" s="124" t="s">
        <v>82</v>
      </c>
      <c r="C16" s="125" t="s">
        <v>80</v>
      </c>
      <c r="D16" s="126">
        <v>2009</v>
      </c>
      <c r="E16" s="126" t="s">
        <v>13</v>
      </c>
      <c r="F16" s="135">
        <v>82000</v>
      </c>
      <c r="G16" s="130">
        <v>1.94</v>
      </c>
      <c r="H16" s="133">
        <f t="shared" si="0"/>
        <v>159080</v>
      </c>
      <c r="I16" s="134" t="s">
        <v>92</v>
      </c>
    </row>
    <row r="17" spans="1:9" ht="19.5" customHeight="1">
      <c r="A17" s="325" t="s">
        <v>10</v>
      </c>
      <c r="B17" s="326"/>
      <c r="C17" s="326"/>
      <c r="D17" s="326"/>
      <c r="E17" s="327"/>
      <c r="F17" s="120">
        <f>SUM(F6:F16)</f>
        <v>1082000</v>
      </c>
      <c r="G17" s="121">
        <f>SUM(H17/F17)</f>
        <v>1.9806654343807764</v>
      </c>
      <c r="H17" s="122">
        <f>SUM(H6:H16)</f>
        <v>2143080</v>
      </c>
      <c r="I17" s="123"/>
    </row>
    <row r="18" spans="1:9" ht="22.5" customHeight="1">
      <c r="A18" s="109"/>
      <c r="B18" s="109"/>
      <c r="C18" s="109"/>
      <c r="D18" s="109"/>
      <c r="E18" s="109"/>
      <c r="F18" s="115"/>
      <c r="G18" s="111"/>
      <c r="H18" s="110"/>
      <c r="I18" s="112"/>
    </row>
    <row r="19" spans="1:9" ht="22.5" customHeight="1">
      <c r="A19" s="109"/>
      <c r="B19" s="109"/>
      <c r="C19" s="109"/>
      <c r="D19" s="109"/>
      <c r="E19" s="109"/>
      <c r="F19" s="115"/>
      <c r="G19" s="111"/>
      <c r="H19" s="110"/>
      <c r="I19" s="112"/>
    </row>
    <row r="20" spans="1:9" ht="22.5" customHeight="1">
      <c r="A20" s="109"/>
      <c r="B20" s="109"/>
      <c r="C20" s="109"/>
      <c r="D20" s="109"/>
      <c r="E20" s="109"/>
      <c r="F20" s="115"/>
      <c r="G20" s="111"/>
      <c r="H20" s="110"/>
      <c r="I20" s="112"/>
    </row>
    <row r="21" spans="1:9" ht="22.5" customHeight="1">
      <c r="A21" s="109"/>
      <c r="B21" s="109"/>
      <c r="C21" s="109"/>
      <c r="D21" s="109"/>
      <c r="E21" s="109"/>
      <c r="F21" s="115"/>
      <c r="G21" s="111"/>
      <c r="H21" s="110"/>
      <c r="I21" s="112"/>
    </row>
    <row r="22" spans="1:9" ht="15.75">
      <c r="A22" s="99"/>
      <c r="B22" s="106"/>
      <c r="C22" s="100"/>
      <c r="D22" s="99"/>
      <c r="E22" s="113" t="s">
        <v>7</v>
      </c>
      <c r="G22" s="102"/>
      <c r="H22" s="100"/>
      <c r="I22" s="106"/>
    </row>
    <row r="23" spans="1:9" ht="15.75">
      <c r="A23" s="99"/>
      <c r="B23" s="106"/>
      <c r="D23" s="113"/>
      <c r="E23" s="113"/>
      <c r="F23" s="117"/>
      <c r="G23" s="113"/>
      <c r="H23" s="113"/>
      <c r="I23" s="113"/>
    </row>
    <row r="24" spans="1:9">
      <c r="A24" s="99"/>
      <c r="B24" s="106"/>
      <c r="C24" s="100"/>
      <c r="D24" s="99"/>
      <c r="E24" s="99"/>
      <c r="F24" s="118"/>
      <c r="G24" s="102"/>
      <c r="H24" s="100"/>
      <c r="I24" s="106"/>
    </row>
    <row r="25" spans="1:9" ht="39" customHeight="1">
      <c r="A25" s="99"/>
      <c r="B25" s="106"/>
    </row>
    <row r="26" spans="1:9" ht="36" customHeight="1">
      <c r="G26" s="104"/>
      <c r="H26" s="96"/>
      <c r="I26" s="108"/>
    </row>
  </sheetData>
  <mergeCells count="10">
    <mergeCell ref="A17:E17"/>
    <mergeCell ref="A1:I1"/>
    <mergeCell ref="G3:H4"/>
    <mergeCell ref="I3:I5"/>
    <mergeCell ref="D3:D5"/>
    <mergeCell ref="E3:E5"/>
    <mergeCell ref="F3:F5"/>
    <mergeCell ref="A3:A5"/>
    <mergeCell ref="B3:B5"/>
    <mergeCell ref="C3:C5"/>
  </mergeCells>
  <phoneticPr fontId="14" type="noConversion"/>
  <printOptions horizontalCentered="1"/>
  <pageMargins left="0.55118110236220474" right="0.39370078740157483" top="0.39370078740157483" bottom="0.19685039370078741" header="0.51181102362204722" footer="0.51181102362204722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0"/>
  <sheetViews>
    <sheetView workbookViewId="0">
      <selection activeCell="H38" sqref="H38"/>
    </sheetView>
  </sheetViews>
  <sheetFormatPr defaultColWidth="9.28515625" defaultRowHeight="12.75"/>
  <cols>
    <col min="1" max="1" width="3.5703125" style="139" customWidth="1"/>
    <col min="2" max="2" width="29.7109375" style="140" customWidth="1"/>
    <col min="3" max="3" width="5.28515625" style="138" customWidth="1"/>
    <col min="4" max="4" width="5.7109375" style="139" customWidth="1"/>
    <col min="5" max="5" width="5.42578125" style="139" customWidth="1"/>
    <col min="6" max="6" width="9.140625" style="141" customWidth="1"/>
    <col min="7" max="7" width="6.7109375" style="142" customWidth="1"/>
    <col min="8" max="8" width="11.42578125" style="138" customWidth="1"/>
    <col min="9" max="9" width="8" style="142" customWidth="1"/>
    <col min="10" max="10" width="11.28515625" style="138" customWidth="1"/>
    <col min="11" max="11" width="27.42578125" style="140" customWidth="1"/>
    <col min="12" max="12" width="9" style="138" customWidth="1"/>
    <col min="13" max="16384" width="9.28515625" style="1"/>
  </cols>
  <sheetData>
    <row r="1" spans="1:12" ht="33" customHeight="1">
      <c r="A1" s="367" t="s">
        <v>152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</row>
    <row r="2" spans="1:12" ht="20.25" customHeight="1" thickBot="1"/>
    <row r="3" spans="1:12" s="137" customFormat="1" ht="10.5" customHeight="1">
      <c r="A3" s="370" t="s">
        <v>96</v>
      </c>
      <c r="B3" s="372" t="s">
        <v>1</v>
      </c>
      <c r="C3" s="365" t="s">
        <v>2</v>
      </c>
      <c r="D3" s="365" t="s">
        <v>3</v>
      </c>
      <c r="E3" s="365" t="s">
        <v>4</v>
      </c>
      <c r="F3" s="374" t="s">
        <v>93</v>
      </c>
      <c r="G3" s="364" t="s">
        <v>94</v>
      </c>
      <c r="H3" s="364"/>
      <c r="I3" s="364" t="s">
        <v>8</v>
      </c>
      <c r="J3" s="364"/>
      <c r="K3" s="365" t="s">
        <v>9</v>
      </c>
      <c r="L3" s="368" t="s">
        <v>95</v>
      </c>
    </row>
    <row r="4" spans="1:12" s="137" customFormat="1" ht="42" customHeight="1" thickBot="1">
      <c r="A4" s="371"/>
      <c r="B4" s="373"/>
      <c r="C4" s="366"/>
      <c r="D4" s="366"/>
      <c r="E4" s="366"/>
      <c r="F4" s="375"/>
      <c r="G4" s="143" t="s">
        <v>84</v>
      </c>
      <c r="H4" s="144" t="s">
        <v>79</v>
      </c>
      <c r="I4" s="143" t="s">
        <v>84</v>
      </c>
      <c r="J4" s="144" t="s">
        <v>79</v>
      </c>
      <c r="K4" s="366"/>
      <c r="L4" s="369"/>
    </row>
    <row r="5" spans="1:12" s="137" customFormat="1" ht="27" customHeight="1">
      <c r="A5" s="168" t="s">
        <v>100</v>
      </c>
      <c r="B5" s="169" t="s">
        <v>97</v>
      </c>
      <c r="C5" s="170" t="s">
        <v>80</v>
      </c>
      <c r="D5" s="171">
        <v>2011</v>
      </c>
      <c r="E5" s="171" t="s">
        <v>13</v>
      </c>
      <c r="F5" s="172">
        <v>155000</v>
      </c>
      <c r="G5" s="173">
        <v>0.8</v>
      </c>
      <c r="H5" s="174">
        <f>F5*G5</f>
        <v>124000</v>
      </c>
      <c r="I5" s="173">
        <v>1.01</v>
      </c>
      <c r="J5" s="174">
        <f>SUM(F5*I5)</f>
        <v>156550</v>
      </c>
      <c r="K5" s="175" t="s">
        <v>142</v>
      </c>
      <c r="L5" s="176">
        <f>H5*5/100</f>
        <v>6200</v>
      </c>
    </row>
    <row r="6" spans="1:12" s="137" customFormat="1" ht="27" customHeight="1">
      <c r="A6" s="168" t="s">
        <v>101</v>
      </c>
      <c r="B6" s="169" t="s">
        <v>97</v>
      </c>
      <c r="C6" s="170" t="s">
        <v>80</v>
      </c>
      <c r="D6" s="171">
        <v>2011</v>
      </c>
      <c r="E6" s="171" t="s">
        <v>133</v>
      </c>
      <c r="F6" s="172">
        <v>200000</v>
      </c>
      <c r="G6" s="173">
        <v>1</v>
      </c>
      <c r="H6" s="174">
        <f t="shared" ref="H6:H25" si="0">F6*G6</f>
        <v>200000</v>
      </c>
      <c r="I6" s="173"/>
      <c r="J6" s="174">
        <f t="shared" ref="J6:J25" si="1">SUM(F6*I6)</f>
        <v>0</v>
      </c>
      <c r="K6" s="177"/>
      <c r="L6" s="176">
        <f t="shared" ref="L6:L25" si="2">H6*5/100</f>
        <v>10000</v>
      </c>
    </row>
    <row r="7" spans="1:12" s="137" customFormat="1" ht="27" customHeight="1">
      <c r="A7" s="168" t="s">
        <v>102</v>
      </c>
      <c r="B7" s="169" t="s">
        <v>99</v>
      </c>
      <c r="C7" s="170" t="s">
        <v>80</v>
      </c>
      <c r="D7" s="171">
        <v>2011</v>
      </c>
      <c r="E7" s="171" t="s">
        <v>133</v>
      </c>
      <c r="F7" s="172">
        <v>200000</v>
      </c>
      <c r="G7" s="173">
        <v>1</v>
      </c>
      <c r="H7" s="174">
        <f t="shared" si="0"/>
        <v>200000</v>
      </c>
      <c r="I7" s="173"/>
      <c r="J7" s="174">
        <f t="shared" si="1"/>
        <v>0</v>
      </c>
      <c r="K7" s="177"/>
      <c r="L7" s="176">
        <f t="shared" si="2"/>
        <v>10000</v>
      </c>
    </row>
    <row r="8" spans="1:12" s="137" customFormat="1" ht="27" customHeight="1">
      <c r="A8" s="168" t="s">
        <v>103</v>
      </c>
      <c r="B8" s="169" t="s">
        <v>99</v>
      </c>
      <c r="C8" s="170" t="s">
        <v>80</v>
      </c>
      <c r="D8" s="171">
        <v>2011</v>
      </c>
      <c r="E8" s="171" t="s">
        <v>133</v>
      </c>
      <c r="F8" s="172">
        <v>188900</v>
      </c>
      <c r="G8" s="173">
        <v>1</v>
      </c>
      <c r="H8" s="174">
        <f t="shared" si="0"/>
        <v>188900</v>
      </c>
      <c r="I8" s="173"/>
      <c r="J8" s="174">
        <f t="shared" si="1"/>
        <v>0</v>
      </c>
      <c r="K8" s="177"/>
      <c r="L8" s="176">
        <f t="shared" si="2"/>
        <v>9445</v>
      </c>
    </row>
    <row r="9" spans="1:12" s="137" customFormat="1" ht="27" customHeight="1">
      <c r="A9" s="168" t="s">
        <v>104</v>
      </c>
      <c r="B9" s="169" t="s">
        <v>99</v>
      </c>
      <c r="C9" s="170" t="s">
        <v>109</v>
      </c>
      <c r="D9" s="171">
        <v>2011</v>
      </c>
      <c r="E9" s="171" t="s">
        <v>134</v>
      </c>
      <c r="F9" s="172">
        <v>150000</v>
      </c>
      <c r="G9" s="173">
        <v>1</v>
      </c>
      <c r="H9" s="174">
        <f t="shared" si="0"/>
        <v>150000</v>
      </c>
      <c r="I9" s="173"/>
      <c r="J9" s="174">
        <f t="shared" si="1"/>
        <v>0</v>
      </c>
      <c r="K9" s="177"/>
      <c r="L9" s="176">
        <f t="shared" si="2"/>
        <v>7500</v>
      </c>
    </row>
    <row r="10" spans="1:12" s="137" customFormat="1" ht="27" customHeight="1">
      <c r="A10" s="168" t="s">
        <v>105</v>
      </c>
      <c r="B10" s="169" t="s">
        <v>99</v>
      </c>
      <c r="C10" s="170" t="s">
        <v>109</v>
      </c>
      <c r="D10" s="171">
        <v>2011</v>
      </c>
      <c r="E10" s="171" t="s">
        <v>134</v>
      </c>
      <c r="F10" s="172">
        <v>150000</v>
      </c>
      <c r="G10" s="173">
        <v>1</v>
      </c>
      <c r="H10" s="174">
        <f t="shared" si="0"/>
        <v>150000</v>
      </c>
      <c r="I10" s="173"/>
      <c r="J10" s="174">
        <f t="shared" si="1"/>
        <v>0</v>
      </c>
      <c r="K10" s="177"/>
      <c r="L10" s="176">
        <f t="shared" si="2"/>
        <v>7500</v>
      </c>
    </row>
    <row r="11" spans="1:12" s="137" customFormat="1" ht="27" customHeight="1">
      <c r="A11" s="168" t="s">
        <v>106</v>
      </c>
      <c r="B11" s="169" t="s">
        <v>99</v>
      </c>
      <c r="C11" s="170" t="s">
        <v>109</v>
      </c>
      <c r="D11" s="171">
        <v>2011</v>
      </c>
      <c r="E11" s="171" t="s">
        <v>134</v>
      </c>
      <c r="F11" s="172">
        <v>150000</v>
      </c>
      <c r="G11" s="173">
        <v>1</v>
      </c>
      <c r="H11" s="174">
        <f t="shared" si="0"/>
        <v>150000</v>
      </c>
      <c r="I11" s="173"/>
      <c r="J11" s="174">
        <f t="shared" si="1"/>
        <v>0</v>
      </c>
      <c r="K11" s="177"/>
      <c r="L11" s="176">
        <f t="shared" si="2"/>
        <v>7500</v>
      </c>
    </row>
    <row r="12" spans="1:12" s="137" customFormat="1" ht="27" customHeight="1">
      <c r="A12" s="168" t="s">
        <v>107</v>
      </c>
      <c r="B12" s="169" t="s">
        <v>99</v>
      </c>
      <c r="C12" s="170" t="s">
        <v>109</v>
      </c>
      <c r="D12" s="171">
        <v>2011</v>
      </c>
      <c r="E12" s="171" t="s">
        <v>135</v>
      </c>
      <c r="F12" s="172">
        <v>200000</v>
      </c>
      <c r="G12" s="173">
        <v>1</v>
      </c>
      <c r="H12" s="174">
        <f t="shared" si="0"/>
        <v>200000</v>
      </c>
      <c r="I12" s="173">
        <v>1.1200000000000001</v>
      </c>
      <c r="J12" s="174">
        <f t="shared" si="1"/>
        <v>224000.00000000003</v>
      </c>
      <c r="K12" s="177" t="s">
        <v>141</v>
      </c>
      <c r="L12" s="176">
        <f t="shared" si="2"/>
        <v>10000</v>
      </c>
    </row>
    <row r="13" spans="1:12" s="137" customFormat="1" ht="27" customHeight="1">
      <c r="A13" s="168" t="s">
        <v>108</v>
      </c>
      <c r="B13" s="169" t="s">
        <v>99</v>
      </c>
      <c r="C13" s="170" t="s">
        <v>109</v>
      </c>
      <c r="D13" s="171">
        <v>2011</v>
      </c>
      <c r="E13" s="171" t="s">
        <v>135</v>
      </c>
      <c r="F13" s="172">
        <v>200000</v>
      </c>
      <c r="G13" s="173">
        <v>1</v>
      </c>
      <c r="H13" s="174">
        <f t="shared" si="0"/>
        <v>200000</v>
      </c>
      <c r="I13" s="173">
        <v>1.1100000000000001</v>
      </c>
      <c r="J13" s="174">
        <f t="shared" si="1"/>
        <v>222000.00000000003</v>
      </c>
      <c r="K13" s="177" t="s">
        <v>143</v>
      </c>
      <c r="L13" s="176">
        <f t="shared" si="2"/>
        <v>10000</v>
      </c>
    </row>
    <row r="14" spans="1:12" s="137" customFormat="1" ht="27" customHeight="1">
      <c r="A14" s="168" t="s">
        <v>113</v>
      </c>
      <c r="B14" s="169" t="s">
        <v>99</v>
      </c>
      <c r="C14" s="170" t="s">
        <v>109</v>
      </c>
      <c r="D14" s="171">
        <v>2011</v>
      </c>
      <c r="E14" s="171" t="s">
        <v>135</v>
      </c>
      <c r="F14" s="172">
        <v>150000</v>
      </c>
      <c r="G14" s="173">
        <v>1</v>
      </c>
      <c r="H14" s="174">
        <f t="shared" si="0"/>
        <v>150000</v>
      </c>
      <c r="I14" s="178">
        <v>1.1000000000000001</v>
      </c>
      <c r="J14" s="174">
        <f t="shared" si="1"/>
        <v>165000</v>
      </c>
      <c r="K14" s="179" t="s">
        <v>141</v>
      </c>
      <c r="L14" s="176">
        <f t="shared" si="2"/>
        <v>7500</v>
      </c>
    </row>
    <row r="15" spans="1:12" s="137" customFormat="1" ht="27" customHeight="1">
      <c r="A15" s="168" t="s">
        <v>114</v>
      </c>
      <c r="B15" s="169" t="s">
        <v>99</v>
      </c>
      <c r="C15" s="170" t="s">
        <v>109</v>
      </c>
      <c r="D15" s="171">
        <v>2011</v>
      </c>
      <c r="E15" s="171" t="s">
        <v>135</v>
      </c>
      <c r="F15" s="172">
        <v>150000</v>
      </c>
      <c r="G15" s="173">
        <v>1</v>
      </c>
      <c r="H15" s="174">
        <f t="shared" si="0"/>
        <v>150000</v>
      </c>
      <c r="I15" s="178">
        <v>1.1200000000000001</v>
      </c>
      <c r="J15" s="174">
        <f t="shared" si="1"/>
        <v>168000.00000000003</v>
      </c>
      <c r="K15" s="179" t="s">
        <v>143</v>
      </c>
      <c r="L15" s="176">
        <f t="shared" si="2"/>
        <v>7500</v>
      </c>
    </row>
    <row r="16" spans="1:12" s="137" customFormat="1" ht="27" customHeight="1">
      <c r="A16" s="168" t="s">
        <v>115</v>
      </c>
      <c r="B16" s="169" t="s">
        <v>99</v>
      </c>
      <c r="C16" s="170" t="s">
        <v>109</v>
      </c>
      <c r="D16" s="171">
        <v>2011</v>
      </c>
      <c r="E16" s="171" t="s">
        <v>110</v>
      </c>
      <c r="F16" s="172">
        <v>200000</v>
      </c>
      <c r="G16" s="173">
        <v>1</v>
      </c>
      <c r="H16" s="174">
        <f t="shared" si="0"/>
        <v>200000</v>
      </c>
      <c r="I16" s="178">
        <v>1.08</v>
      </c>
      <c r="J16" s="174">
        <f t="shared" si="1"/>
        <v>216000</v>
      </c>
      <c r="K16" s="179" t="s">
        <v>144</v>
      </c>
      <c r="L16" s="176">
        <f t="shared" si="2"/>
        <v>10000</v>
      </c>
    </row>
    <row r="17" spans="1:12" s="137" customFormat="1" ht="27" customHeight="1">
      <c r="A17" s="168" t="s">
        <v>116</v>
      </c>
      <c r="B17" s="169" t="s">
        <v>99</v>
      </c>
      <c r="C17" s="170" t="s">
        <v>109</v>
      </c>
      <c r="D17" s="171">
        <v>2011</v>
      </c>
      <c r="E17" s="171" t="s">
        <v>110</v>
      </c>
      <c r="F17" s="172">
        <v>200000</v>
      </c>
      <c r="G17" s="173">
        <v>1</v>
      </c>
      <c r="H17" s="174">
        <f t="shared" si="0"/>
        <v>200000</v>
      </c>
      <c r="I17" s="178">
        <v>1.0900000000000001</v>
      </c>
      <c r="J17" s="174">
        <f t="shared" si="1"/>
        <v>218000.00000000003</v>
      </c>
      <c r="K17" s="179" t="s">
        <v>145</v>
      </c>
      <c r="L17" s="176">
        <f t="shared" si="2"/>
        <v>10000</v>
      </c>
    </row>
    <row r="18" spans="1:12" s="137" customFormat="1" ht="27" customHeight="1">
      <c r="A18" s="168" t="s">
        <v>117</v>
      </c>
      <c r="B18" s="169" t="s">
        <v>99</v>
      </c>
      <c r="C18" s="170" t="s">
        <v>109</v>
      </c>
      <c r="D18" s="171">
        <v>2011</v>
      </c>
      <c r="E18" s="171" t="s">
        <v>110</v>
      </c>
      <c r="F18" s="172">
        <v>200000</v>
      </c>
      <c r="G18" s="173">
        <v>1</v>
      </c>
      <c r="H18" s="174">
        <f t="shared" si="0"/>
        <v>200000</v>
      </c>
      <c r="I18" s="178">
        <v>1.08</v>
      </c>
      <c r="J18" s="174">
        <f t="shared" si="1"/>
        <v>216000</v>
      </c>
      <c r="K18" s="179" t="s">
        <v>146</v>
      </c>
      <c r="L18" s="176">
        <f t="shared" si="2"/>
        <v>10000</v>
      </c>
    </row>
    <row r="19" spans="1:12" s="137" customFormat="1" ht="27" customHeight="1">
      <c r="A19" s="168" t="s">
        <v>118</v>
      </c>
      <c r="B19" s="169" t="s">
        <v>99</v>
      </c>
      <c r="C19" s="170" t="s">
        <v>109</v>
      </c>
      <c r="D19" s="171">
        <v>2011</v>
      </c>
      <c r="E19" s="171" t="s">
        <v>110</v>
      </c>
      <c r="F19" s="172">
        <v>200000</v>
      </c>
      <c r="G19" s="173">
        <v>1</v>
      </c>
      <c r="H19" s="174">
        <f t="shared" si="0"/>
        <v>200000</v>
      </c>
      <c r="I19" s="178">
        <v>1.08</v>
      </c>
      <c r="J19" s="174">
        <f t="shared" si="1"/>
        <v>216000</v>
      </c>
      <c r="K19" s="179" t="s">
        <v>147</v>
      </c>
      <c r="L19" s="176">
        <f t="shared" si="2"/>
        <v>10000</v>
      </c>
    </row>
    <row r="20" spans="1:12" s="137" customFormat="1" ht="27" customHeight="1">
      <c r="A20" s="168" t="s">
        <v>119</v>
      </c>
      <c r="B20" s="169" t="s">
        <v>99</v>
      </c>
      <c r="C20" s="170" t="s">
        <v>109</v>
      </c>
      <c r="D20" s="171">
        <v>2011</v>
      </c>
      <c r="E20" s="171" t="s">
        <v>111</v>
      </c>
      <c r="F20" s="172">
        <v>200000</v>
      </c>
      <c r="G20" s="173">
        <v>1</v>
      </c>
      <c r="H20" s="174">
        <f t="shared" si="0"/>
        <v>200000</v>
      </c>
      <c r="I20" s="178">
        <v>1.1000000000000001</v>
      </c>
      <c r="J20" s="174">
        <f t="shared" si="1"/>
        <v>220000.00000000003</v>
      </c>
      <c r="K20" s="179" t="s">
        <v>146</v>
      </c>
      <c r="L20" s="176">
        <f t="shared" si="2"/>
        <v>10000</v>
      </c>
    </row>
    <row r="21" spans="1:12" s="137" customFormat="1" ht="27" customHeight="1">
      <c r="A21" s="168" t="s">
        <v>120</v>
      </c>
      <c r="B21" s="169" t="s">
        <v>99</v>
      </c>
      <c r="C21" s="170" t="s">
        <v>109</v>
      </c>
      <c r="D21" s="171">
        <v>2011</v>
      </c>
      <c r="E21" s="171" t="s">
        <v>111</v>
      </c>
      <c r="F21" s="172">
        <v>200000</v>
      </c>
      <c r="G21" s="173">
        <v>1</v>
      </c>
      <c r="H21" s="174">
        <f t="shared" si="0"/>
        <v>200000</v>
      </c>
      <c r="I21" s="178">
        <v>1.0900000000000001</v>
      </c>
      <c r="J21" s="174">
        <f t="shared" si="1"/>
        <v>218000.00000000003</v>
      </c>
      <c r="K21" s="179" t="s">
        <v>146</v>
      </c>
      <c r="L21" s="176">
        <f t="shared" si="2"/>
        <v>10000</v>
      </c>
    </row>
    <row r="22" spans="1:12" s="137" customFormat="1" ht="27" customHeight="1">
      <c r="A22" s="168" t="s">
        <v>121</v>
      </c>
      <c r="B22" s="169" t="s">
        <v>99</v>
      </c>
      <c r="C22" s="170" t="s">
        <v>109</v>
      </c>
      <c r="D22" s="171">
        <v>2011</v>
      </c>
      <c r="E22" s="171" t="s">
        <v>111</v>
      </c>
      <c r="F22" s="172">
        <v>200000</v>
      </c>
      <c r="G22" s="173">
        <v>1</v>
      </c>
      <c r="H22" s="174">
        <f t="shared" si="0"/>
        <v>200000</v>
      </c>
      <c r="I22" s="178">
        <v>1.0900000000000001</v>
      </c>
      <c r="J22" s="174">
        <f t="shared" si="1"/>
        <v>218000.00000000003</v>
      </c>
      <c r="K22" s="179" t="s">
        <v>148</v>
      </c>
      <c r="L22" s="176">
        <f t="shared" si="2"/>
        <v>10000</v>
      </c>
    </row>
    <row r="23" spans="1:12" s="137" customFormat="1" ht="27" customHeight="1">
      <c r="A23" s="168" t="s">
        <v>122</v>
      </c>
      <c r="B23" s="169" t="s">
        <v>99</v>
      </c>
      <c r="C23" s="170" t="s">
        <v>109</v>
      </c>
      <c r="D23" s="171">
        <v>2011</v>
      </c>
      <c r="E23" s="171" t="s">
        <v>111</v>
      </c>
      <c r="F23" s="172">
        <v>150000</v>
      </c>
      <c r="G23" s="173">
        <v>1</v>
      </c>
      <c r="H23" s="174">
        <f t="shared" si="0"/>
        <v>150000</v>
      </c>
      <c r="I23" s="178">
        <v>1.0900000000000001</v>
      </c>
      <c r="J23" s="174">
        <f t="shared" si="1"/>
        <v>163500</v>
      </c>
      <c r="K23" s="179" t="s">
        <v>145</v>
      </c>
      <c r="L23" s="176">
        <f t="shared" si="2"/>
        <v>7500</v>
      </c>
    </row>
    <row r="24" spans="1:12" s="137" customFormat="1" ht="27" customHeight="1">
      <c r="A24" s="168" t="s">
        <v>123</v>
      </c>
      <c r="B24" s="169" t="s">
        <v>99</v>
      </c>
      <c r="C24" s="170" t="s">
        <v>109</v>
      </c>
      <c r="D24" s="171">
        <v>2011</v>
      </c>
      <c r="E24" s="171" t="s">
        <v>136</v>
      </c>
      <c r="F24" s="172">
        <v>150000</v>
      </c>
      <c r="G24" s="173">
        <v>1</v>
      </c>
      <c r="H24" s="174">
        <f t="shared" si="0"/>
        <v>150000</v>
      </c>
      <c r="I24" s="178">
        <v>1.1399999999999999</v>
      </c>
      <c r="J24" s="174">
        <f t="shared" si="1"/>
        <v>170999.99999999997</v>
      </c>
      <c r="K24" s="179" t="s">
        <v>149</v>
      </c>
      <c r="L24" s="176">
        <f t="shared" si="2"/>
        <v>7500</v>
      </c>
    </row>
    <row r="25" spans="1:12" s="137" customFormat="1" ht="27" customHeight="1" thickBot="1">
      <c r="A25" s="168" t="s">
        <v>124</v>
      </c>
      <c r="B25" s="169" t="s">
        <v>99</v>
      </c>
      <c r="C25" s="170" t="s">
        <v>109</v>
      </c>
      <c r="D25" s="171">
        <v>2011</v>
      </c>
      <c r="E25" s="171" t="s">
        <v>136</v>
      </c>
      <c r="F25" s="172">
        <v>150000</v>
      </c>
      <c r="G25" s="173">
        <v>1</v>
      </c>
      <c r="H25" s="174">
        <f t="shared" si="0"/>
        <v>150000</v>
      </c>
      <c r="I25" s="178">
        <v>1.1299999999999999</v>
      </c>
      <c r="J25" s="174">
        <f t="shared" si="1"/>
        <v>169499.99999999997</v>
      </c>
      <c r="K25" s="179" t="s">
        <v>143</v>
      </c>
      <c r="L25" s="176">
        <f t="shared" si="2"/>
        <v>7500</v>
      </c>
    </row>
    <row r="26" spans="1:12" s="137" customFormat="1" ht="27" customHeight="1" thickBot="1">
      <c r="A26" s="358" t="s">
        <v>112</v>
      </c>
      <c r="B26" s="359"/>
      <c r="C26" s="359"/>
      <c r="D26" s="359"/>
      <c r="E26" s="360"/>
      <c r="F26" s="180">
        <f>SUM(F5:F25)</f>
        <v>3743900</v>
      </c>
      <c r="G26" s="181"/>
      <c r="H26" s="182">
        <f>SUM(H5:H25)</f>
        <v>3712900</v>
      </c>
      <c r="I26" s="183">
        <f>SUM(J26/2705)</f>
        <v>1094.8428835489833</v>
      </c>
      <c r="J26" s="182">
        <f>SUM(J5:J25)</f>
        <v>2961550</v>
      </c>
      <c r="K26" s="184"/>
      <c r="L26" s="185">
        <f>SUM(L5:L25)</f>
        <v>185645</v>
      </c>
    </row>
    <row r="27" spans="1:12" s="137" customFormat="1" ht="27" customHeight="1">
      <c r="A27" s="186" t="s">
        <v>125</v>
      </c>
      <c r="B27" s="169" t="s">
        <v>137</v>
      </c>
      <c r="C27" s="170" t="s">
        <v>80</v>
      </c>
      <c r="D27" s="171">
        <v>2010</v>
      </c>
      <c r="E27" s="171" t="s">
        <v>138</v>
      </c>
      <c r="F27" s="172">
        <v>161100</v>
      </c>
      <c r="G27" s="173">
        <v>0.75</v>
      </c>
      <c r="H27" s="174">
        <f>F27*G27</f>
        <v>120825</v>
      </c>
      <c r="I27" s="173"/>
      <c r="J27" s="187">
        <f>SUM(F27*I27)</f>
        <v>0</v>
      </c>
      <c r="K27" s="175"/>
      <c r="L27" s="188">
        <f>H27*5/100</f>
        <v>6041.25</v>
      </c>
    </row>
    <row r="28" spans="1:12" s="137" customFormat="1" ht="27" customHeight="1">
      <c r="A28" s="186" t="s">
        <v>126</v>
      </c>
      <c r="B28" s="169" t="s">
        <v>137</v>
      </c>
      <c r="C28" s="170" t="s">
        <v>80</v>
      </c>
      <c r="D28" s="171">
        <v>2010</v>
      </c>
      <c r="E28" s="171" t="s">
        <v>138</v>
      </c>
      <c r="F28" s="172">
        <v>100000</v>
      </c>
      <c r="G28" s="173">
        <v>0.75</v>
      </c>
      <c r="H28" s="174">
        <f t="shared" ref="H28:H29" si="3">F28*G28</f>
        <v>75000</v>
      </c>
      <c r="I28" s="173"/>
      <c r="J28" s="189">
        <f t="shared" ref="J28:J34" si="4">SUM(F28*I28)</f>
        <v>0</v>
      </c>
      <c r="K28" s="177"/>
      <c r="L28" s="190">
        <f t="shared" ref="L28:L34" si="5">H28*5/100</f>
        <v>3750</v>
      </c>
    </row>
    <row r="29" spans="1:12" s="137" customFormat="1" ht="27" customHeight="1">
      <c r="A29" s="186" t="s">
        <v>127</v>
      </c>
      <c r="B29" s="169" t="s">
        <v>137</v>
      </c>
      <c r="C29" s="170" t="s">
        <v>80</v>
      </c>
      <c r="D29" s="171">
        <v>2011</v>
      </c>
      <c r="E29" s="171" t="s">
        <v>98</v>
      </c>
      <c r="F29" s="172">
        <v>160900</v>
      </c>
      <c r="G29" s="173">
        <v>0.75</v>
      </c>
      <c r="H29" s="174">
        <f t="shared" si="3"/>
        <v>120675</v>
      </c>
      <c r="I29" s="173"/>
      <c r="J29" s="189">
        <f t="shared" si="4"/>
        <v>0</v>
      </c>
      <c r="K29" s="177"/>
      <c r="L29" s="190">
        <f t="shared" si="5"/>
        <v>6033.75</v>
      </c>
    </row>
    <row r="30" spans="1:12" s="137" customFormat="1" ht="27" customHeight="1">
      <c r="A30" s="186" t="s">
        <v>128</v>
      </c>
      <c r="B30" s="169" t="s">
        <v>137</v>
      </c>
      <c r="C30" s="170" t="s">
        <v>80</v>
      </c>
      <c r="D30" s="171">
        <v>2011</v>
      </c>
      <c r="E30" s="171" t="s">
        <v>98</v>
      </c>
      <c r="F30" s="172">
        <v>100000</v>
      </c>
      <c r="G30" s="173">
        <v>0.75</v>
      </c>
      <c r="H30" s="174">
        <f t="shared" ref="H30:H34" si="6">F30*G30</f>
        <v>75000</v>
      </c>
      <c r="I30" s="173"/>
      <c r="J30" s="189">
        <f t="shared" si="4"/>
        <v>0</v>
      </c>
      <c r="K30" s="177"/>
      <c r="L30" s="190">
        <f t="shared" si="5"/>
        <v>3750</v>
      </c>
    </row>
    <row r="31" spans="1:12" s="137" customFormat="1" ht="27" customHeight="1">
      <c r="A31" s="186" t="s">
        <v>129</v>
      </c>
      <c r="B31" s="169" t="s">
        <v>137</v>
      </c>
      <c r="C31" s="170" t="s">
        <v>80</v>
      </c>
      <c r="D31" s="171">
        <v>2011</v>
      </c>
      <c r="E31" s="171" t="s">
        <v>16</v>
      </c>
      <c r="F31" s="172">
        <v>160000</v>
      </c>
      <c r="G31" s="173">
        <v>0.75</v>
      </c>
      <c r="H31" s="174">
        <f t="shared" si="6"/>
        <v>120000</v>
      </c>
      <c r="I31" s="173">
        <v>0.76</v>
      </c>
      <c r="J31" s="189">
        <f t="shared" si="4"/>
        <v>121600</v>
      </c>
      <c r="K31" s="177" t="s">
        <v>142</v>
      </c>
      <c r="L31" s="190">
        <f t="shared" si="5"/>
        <v>6000</v>
      </c>
    </row>
    <row r="32" spans="1:12" s="137" customFormat="1" ht="27" customHeight="1">
      <c r="A32" s="186" t="s">
        <v>130</v>
      </c>
      <c r="B32" s="169" t="s">
        <v>137</v>
      </c>
      <c r="C32" s="170" t="s">
        <v>80</v>
      </c>
      <c r="D32" s="171">
        <v>2011</v>
      </c>
      <c r="E32" s="171" t="s">
        <v>16</v>
      </c>
      <c r="F32" s="172">
        <v>100000</v>
      </c>
      <c r="G32" s="173">
        <v>0.75</v>
      </c>
      <c r="H32" s="174">
        <f t="shared" si="6"/>
        <v>75000</v>
      </c>
      <c r="I32" s="173">
        <v>0.76</v>
      </c>
      <c r="J32" s="189">
        <f t="shared" si="4"/>
        <v>76000</v>
      </c>
      <c r="K32" s="177" t="s">
        <v>142</v>
      </c>
      <c r="L32" s="190">
        <f t="shared" si="5"/>
        <v>3750</v>
      </c>
    </row>
    <row r="33" spans="1:12" s="137" customFormat="1" ht="27" customHeight="1">
      <c r="A33" s="186" t="s">
        <v>131</v>
      </c>
      <c r="B33" s="169" t="s">
        <v>137</v>
      </c>
      <c r="C33" s="170" t="s">
        <v>80</v>
      </c>
      <c r="D33" s="171">
        <v>2011</v>
      </c>
      <c r="E33" s="171" t="s">
        <v>139</v>
      </c>
      <c r="F33" s="172">
        <v>160000</v>
      </c>
      <c r="G33" s="173">
        <v>0.75</v>
      </c>
      <c r="H33" s="174">
        <f t="shared" si="6"/>
        <v>120000</v>
      </c>
      <c r="I33" s="173">
        <v>0.9</v>
      </c>
      <c r="J33" s="189">
        <f t="shared" si="4"/>
        <v>144000</v>
      </c>
      <c r="K33" s="177" t="s">
        <v>150</v>
      </c>
      <c r="L33" s="190">
        <f t="shared" si="5"/>
        <v>6000</v>
      </c>
    </row>
    <row r="34" spans="1:12" s="137" customFormat="1" ht="27" customHeight="1" thickBot="1">
      <c r="A34" s="186" t="s">
        <v>132</v>
      </c>
      <c r="B34" s="169" t="s">
        <v>137</v>
      </c>
      <c r="C34" s="170" t="s">
        <v>80</v>
      </c>
      <c r="D34" s="171">
        <v>2011</v>
      </c>
      <c r="E34" s="171" t="s">
        <v>139</v>
      </c>
      <c r="F34" s="172">
        <v>100000</v>
      </c>
      <c r="G34" s="173">
        <v>0.75</v>
      </c>
      <c r="H34" s="174">
        <f t="shared" si="6"/>
        <v>75000</v>
      </c>
      <c r="I34" s="173">
        <v>0.95</v>
      </c>
      <c r="J34" s="189">
        <f t="shared" si="4"/>
        <v>95000</v>
      </c>
      <c r="K34" s="177" t="s">
        <v>142</v>
      </c>
      <c r="L34" s="190">
        <f t="shared" si="5"/>
        <v>3750</v>
      </c>
    </row>
    <row r="35" spans="1:12" s="137" customFormat="1" ht="27" customHeight="1" thickBot="1">
      <c r="A35" s="358" t="s">
        <v>140</v>
      </c>
      <c r="B35" s="359"/>
      <c r="C35" s="359"/>
      <c r="D35" s="359"/>
      <c r="E35" s="360"/>
      <c r="F35" s="180">
        <f>SUM(F27:F34)</f>
        <v>1042000</v>
      </c>
      <c r="G35" s="181"/>
      <c r="H35" s="182">
        <f>SUM(H27:H34)</f>
        <v>781500</v>
      </c>
      <c r="I35" s="181">
        <v>0.84</v>
      </c>
      <c r="J35" s="182">
        <f>SUM(J27:J34)</f>
        <v>436600</v>
      </c>
      <c r="K35" s="184"/>
      <c r="L35" s="185">
        <f>SUM(L27:L34)</f>
        <v>39075</v>
      </c>
    </row>
    <row r="36" spans="1:12" s="137" customFormat="1" ht="27" customHeight="1" thickBot="1">
      <c r="A36" s="361" t="s">
        <v>6</v>
      </c>
      <c r="B36" s="362"/>
      <c r="C36" s="362"/>
      <c r="D36" s="362"/>
      <c r="E36" s="363"/>
      <c r="F36" s="152">
        <f>SUM(F35,F26)</f>
        <v>4785900</v>
      </c>
      <c r="G36" s="153"/>
      <c r="H36" s="154">
        <f>SUM(H35,H26)</f>
        <v>4494400</v>
      </c>
      <c r="I36" s="167">
        <f>SUM(J36/3225)</f>
        <v>1053.6899224806202</v>
      </c>
      <c r="J36" s="154">
        <f>SUM(J35,J26)</f>
        <v>3398150</v>
      </c>
      <c r="K36" s="155"/>
      <c r="L36" s="156">
        <f>SUM(L35,L26)</f>
        <v>224720</v>
      </c>
    </row>
    <row r="37" spans="1:12" s="137" customFormat="1" ht="15">
      <c r="A37" s="139"/>
      <c r="B37" s="140"/>
      <c r="C37" s="138"/>
      <c r="D37" s="139"/>
      <c r="E37" s="139"/>
      <c r="F37" s="141"/>
      <c r="G37" s="142"/>
      <c r="H37" s="138"/>
      <c r="I37" s="142"/>
      <c r="J37" s="138"/>
      <c r="K37" s="140"/>
      <c r="L37" s="138"/>
    </row>
    <row r="38" spans="1:12" s="137" customFormat="1" ht="15">
      <c r="A38" s="139"/>
      <c r="B38" s="140"/>
      <c r="C38" s="138"/>
      <c r="D38" s="139"/>
      <c r="E38" s="139"/>
      <c r="F38" s="141"/>
      <c r="G38" s="142"/>
      <c r="H38" s="138"/>
      <c r="I38" s="142"/>
      <c r="J38" s="138"/>
      <c r="K38" s="140"/>
      <c r="L38" s="138"/>
    </row>
    <row r="39" spans="1:12" s="137" customFormat="1" ht="15">
      <c r="A39" s="139"/>
      <c r="B39" s="140"/>
      <c r="C39" s="138"/>
      <c r="D39" s="139"/>
      <c r="E39" s="139"/>
      <c r="F39" s="138"/>
      <c r="G39" s="142"/>
      <c r="H39" s="138"/>
      <c r="I39" s="142"/>
      <c r="J39" s="138"/>
      <c r="K39" s="140"/>
      <c r="L39" s="138"/>
    </row>
    <row r="40" spans="1:12" s="137" customFormat="1" ht="15">
      <c r="A40" s="139"/>
      <c r="B40" s="140"/>
      <c r="C40" s="138"/>
      <c r="D40" s="139"/>
      <c r="E40" s="166" t="s">
        <v>7</v>
      </c>
      <c r="F40" s="162"/>
      <c r="G40" s="163"/>
      <c r="H40" s="164"/>
      <c r="I40" s="163"/>
      <c r="J40" s="164"/>
      <c r="K40" s="165"/>
      <c r="L40" s="164"/>
    </row>
  </sheetData>
  <mergeCells count="14">
    <mergeCell ref="A35:E35"/>
    <mergeCell ref="A36:E36"/>
    <mergeCell ref="I3:J3"/>
    <mergeCell ref="K3:K4"/>
    <mergeCell ref="A1:L1"/>
    <mergeCell ref="A26:E26"/>
    <mergeCell ref="G3:H3"/>
    <mergeCell ref="L3:L4"/>
    <mergeCell ref="A3:A4"/>
    <mergeCell ref="B3:B4"/>
    <mergeCell ref="C3:C4"/>
    <mergeCell ref="F3:F4"/>
    <mergeCell ref="E3:E4"/>
    <mergeCell ref="D3:D4"/>
  </mergeCells>
  <phoneticPr fontId="14" type="noConversion"/>
  <pageMargins left="0.74803149606299213" right="0.43307086614173229" top="0.59055118110236227" bottom="0.78740157480314965" header="0.51181102362204722" footer="0.51181102362204722"/>
  <pageSetup paperSize="9" scale="69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"/>
  <sheetViews>
    <sheetView workbookViewId="0">
      <selection activeCell="F19" sqref="F19"/>
    </sheetView>
  </sheetViews>
  <sheetFormatPr defaultColWidth="9.28515625" defaultRowHeight="12.75"/>
  <cols>
    <col min="1" max="1" width="3.5703125" style="139" customWidth="1"/>
    <col min="2" max="2" width="27.28515625" style="140" customWidth="1"/>
    <col min="3" max="3" width="6.42578125" style="138" customWidth="1"/>
    <col min="4" max="4" width="5.7109375" style="139" customWidth="1"/>
    <col min="5" max="5" width="5.42578125" style="139" customWidth="1"/>
    <col min="6" max="6" width="9.140625" style="141" customWidth="1"/>
    <col min="7" max="7" width="10.140625" style="142" customWidth="1"/>
    <col min="8" max="8" width="10.28515625" style="138" customWidth="1"/>
    <col min="9" max="9" width="21" style="140" customWidth="1"/>
    <col min="10" max="10" width="9" style="138" customWidth="1"/>
    <col min="11" max="16384" width="9.28515625" style="1"/>
  </cols>
  <sheetData>
    <row r="1" spans="1:10" ht="33" customHeight="1">
      <c r="A1" s="367" t="s">
        <v>151</v>
      </c>
      <c r="B1" s="367"/>
      <c r="C1" s="367"/>
      <c r="D1" s="367"/>
      <c r="E1" s="367"/>
      <c r="F1" s="367"/>
      <c r="G1" s="367"/>
      <c r="H1" s="367"/>
      <c r="I1" s="367"/>
      <c r="J1" s="367"/>
    </row>
    <row r="2" spans="1:10" ht="20.25" customHeight="1" thickBot="1"/>
    <row r="3" spans="1:10" s="137" customFormat="1" ht="10.5" customHeight="1">
      <c r="A3" s="370" t="s">
        <v>160</v>
      </c>
      <c r="B3" s="372" t="s">
        <v>1</v>
      </c>
      <c r="C3" s="365" t="s">
        <v>2</v>
      </c>
      <c r="D3" s="365" t="s">
        <v>3</v>
      </c>
      <c r="E3" s="365" t="s">
        <v>4</v>
      </c>
      <c r="F3" s="374" t="s">
        <v>93</v>
      </c>
      <c r="G3" s="364" t="s">
        <v>8</v>
      </c>
      <c r="H3" s="364"/>
      <c r="I3" s="365" t="s">
        <v>9</v>
      </c>
      <c r="J3" s="368" t="s">
        <v>95</v>
      </c>
    </row>
    <row r="4" spans="1:10" s="137" customFormat="1" ht="42" customHeight="1" thickBot="1">
      <c r="A4" s="371"/>
      <c r="B4" s="373"/>
      <c r="C4" s="366"/>
      <c r="D4" s="366"/>
      <c r="E4" s="366"/>
      <c r="F4" s="375"/>
      <c r="G4" s="143" t="s">
        <v>84</v>
      </c>
      <c r="H4" s="144" t="s">
        <v>79</v>
      </c>
      <c r="I4" s="366"/>
      <c r="J4" s="369"/>
    </row>
    <row r="5" spans="1:10" s="137" customFormat="1" ht="16.5" customHeight="1">
      <c r="A5" s="145" t="s">
        <v>101</v>
      </c>
      <c r="B5" s="146" t="s">
        <v>97</v>
      </c>
      <c r="C5" s="147" t="s">
        <v>80</v>
      </c>
      <c r="D5" s="148">
        <v>2011</v>
      </c>
      <c r="E5" s="148" t="s">
        <v>133</v>
      </c>
      <c r="F5" s="149">
        <v>200000</v>
      </c>
      <c r="G5" s="192">
        <v>0.64</v>
      </c>
      <c r="H5" s="150">
        <f t="shared" ref="H5:H10" si="0">SUM(F5*G5)</f>
        <v>128000</v>
      </c>
      <c r="I5" s="193" t="s">
        <v>153</v>
      </c>
      <c r="J5" s="151">
        <v>10000</v>
      </c>
    </row>
    <row r="6" spans="1:10" s="137" customFormat="1" ht="15" customHeight="1">
      <c r="A6" s="145" t="s">
        <v>102</v>
      </c>
      <c r="B6" s="146" t="s">
        <v>99</v>
      </c>
      <c r="C6" s="147" t="s">
        <v>80</v>
      </c>
      <c r="D6" s="148">
        <v>2011</v>
      </c>
      <c r="E6" s="148" t="s">
        <v>133</v>
      </c>
      <c r="F6" s="149">
        <v>200000</v>
      </c>
      <c r="G6" s="192">
        <v>0.65</v>
      </c>
      <c r="H6" s="150">
        <f t="shared" si="0"/>
        <v>130000</v>
      </c>
      <c r="I6" s="193" t="s">
        <v>154</v>
      </c>
      <c r="J6" s="151">
        <v>10000</v>
      </c>
    </row>
    <row r="7" spans="1:10" s="137" customFormat="1" ht="16.5" customHeight="1">
      <c r="A7" s="145" t="s">
        <v>103</v>
      </c>
      <c r="B7" s="146" t="s">
        <v>99</v>
      </c>
      <c r="C7" s="147" t="s">
        <v>80</v>
      </c>
      <c r="D7" s="148">
        <v>2011</v>
      </c>
      <c r="E7" s="148" t="s">
        <v>133</v>
      </c>
      <c r="F7" s="149">
        <v>188900</v>
      </c>
      <c r="G7" s="192">
        <v>0.64</v>
      </c>
      <c r="H7" s="150">
        <f t="shared" si="0"/>
        <v>120896</v>
      </c>
      <c r="I7" s="193" t="s">
        <v>155</v>
      </c>
      <c r="J7" s="151">
        <v>9445</v>
      </c>
    </row>
    <row r="8" spans="1:10" s="137" customFormat="1" ht="18" customHeight="1">
      <c r="A8" s="145" t="s">
        <v>104</v>
      </c>
      <c r="B8" s="146" t="s">
        <v>99</v>
      </c>
      <c r="C8" s="147" t="s">
        <v>109</v>
      </c>
      <c r="D8" s="148">
        <v>2011</v>
      </c>
      <c r="E8" s="148" t="s">
        <v>134</v>
      </c>
      <c r="F8" s="149">
        <v>150000</v>
      </c>
      <c r="G8" s="192">
        <v>0.69</v>
      </c>
      <c r="H8" s="150">
        <f t="shared" si="0"/>
        <v>103499.99999999999</v>
      </c>
      <c r="I8" s="193" t="s">
        <v>156</v>
      </c>
      <c r="J8" s="151">
        <v>7500</v>
      </c>
    </row>
    <row r="9" spans="1:10" s="137" customFormat="1" ht="15" customHeight="1">
      <c r="A9" s="145" t="s">
        <v>105</v>
      </c>
      <c r="B9" s="146" t="s">
        <v>99</v>
      </c>
      <c r="C9" s="147" t="s">
        <v>109</v>
      </c>
      <c r="D9" s="148">
        <v>2011</v>
      </c>
      <c r="E9" s="148" t="s">
        <v>134</v>
      </c>
      <c r="F9" s="149">
        <v>150000</v>
      </c>
      <c r="G9" s="192">
        <v>0.69</v>
      </c>
      <c r="H9" s="150">
        <f t="shared" si="0"/>
        <v>103499.99999999999</v>
      </c>
      <c r="I9" s="193" t="s">
        <v>157</v>
      </c>
      <c r="J9" s="151">
        <v>7500</v>
      </c>
    </row>
    <row r="10" spans="1:10" s="137" customFormat="1" ht="17.25" customHeight="1" thickBot="1">
      <c r="A10" s="145" t="s">
        <v>106</v>
      </c>
      <c r="B10" s="146" t="s">
        <v>99</v>
      </c>
      <c r="C10" s="147" t="s">
        <v>109</v>
      </c>
      <c r="D10" s="148">
        <v>2011</v>
      </c>
      <c r="E10" s="148" t="s">
        <v>134</v>
      </c>
      <c r="F10" s="149">
        <v>150000</v>
      </c>
      <c r="G10" s="192">
        <v>0.67500000000000004</v>
      </c>
      <c r="H10" s="150">
        <f t="shared" si="0"/>
        <v>101250</v>
      </c>
      <c r="I10" s="193" t="s">
        <v>158</v>
      </c>
      <c r="J10" s="151">
        <v>7500</v>
      </c>
    </row>
    <row r="11" spans="1:10" s="137" customFormat="1" ht="15.75" customHeight="1" thickBot="1">
      <c r="A11" s="361" t="s">
        <v>112</v>
      </c>
      <c r="B11" s="362"/>
      <c r="C11" s="362"/>
      <c r="D11" s="362"/>
      <c r="E11" s="363"/>
      <c r="F11" s="152">
        <f>SUM(F5:F10)</f>
        <v>1038900</v>
      </c>
      <c r="G11" s="191">
        <f>SUM(H11/F11)</f>
        <v>0.66141688324189041</v>
      </c>
      <c r="H11" s="154">
        <f>SUM(H5:H10)</f>
        <v>687146</v>
      </c>
      <c r="I11" s="155"/>
      <c r="J11" s="156">
        <v>51945</v>
      </c>
    </row>
    <row r="12" spans="1:10" s="137" customFormat="1" ht="17.25" customHeight="1">
      <c r="A12" s="157" t="s">
        <v>125</v>
      </c>
      <c r="B12" s="146" t="s">
        <v>137</v>
      </c>
      <c r="C12" s="147" t="s">
        <v>80</v>
      </c>
      <c r="D12" s="148">
        <v>2010</v>
      </c>
      <c r="E12" s="148" t="s">
        <v>138</v>
      </c>
      <c r="F12" s="149">
        <v>161100</v>
      </c>
      <c r="G12" s="192">
        <v>0.45500000000000002</v>
      </c>
      <c r="H12" s="158">
        <f>SUM(F12*G12)</f>
        <v>73300.5</v>
      </c>
      <c r="I12" s="194" t="s">
        <v>155</v>
      </c>
      <c r="J12" s="159">
        <v>6041.25</v>
      </c>
    </row>
    <row r="13" spans="1:10" s="137" customFormat="1" ht="17.25" customHeight="1">
      <c r="A13" s="157" t="s">
        <v>126</v>
      </c>
      <c r="B13" s="146" t="s">
        <v>137</v>
      </c>
      <c r="C13" s="147" t="s">
        <v>80</v>
      </c>
      <c r="D13" s="148">
        <v>2010</v>
      </c>
      <c r="E13" s="148" t="s">
        <v>138</v>
      </c>
      <c r="F13" s="149">
        <v>100000</v>
      </c>
      <c r="G13" s="192">
        <v>0.45500000000000002</v>
      </c>
      <c r="H13" s="160">
        <f>SUM(F13*G13)</f>
        <v>45500</v>
      </c>
      <c r="I13" s="193" t="s">
        <v>159</v>
      </c>
      <c r="J13" s="161">
        <v>3750</v>
      </c>
    </row>
    <row r="14" spans="1:10" s="137" customFormat="1" ht="14.25" customHeight="1">
      <c r="A14" s="157" t="s">
        <v>127</v>
      </c>
      <c r="B14" s="146" t="s">
        <v>137</v>
      </c>
      <c r="C14" s="147" t="s">
        <v>80</v>
      </c>
      <c r="D14" s="148">
        <v>2011</v>
      </c>
      <c r="E14" s="148" t="s">
        <v>98</v>
      </c>
      <c r="F14" s="149">
        <v>160900</v>
      </c>
      <c r="G14" s="192">
        <v>0.27500000000000002</v>
      </c>
      <c r="H14" s="160">
        <f>SUM(F14*G14)</f>
        <v>44247.5</v>
      </c>
      <c r="I14" s="193" t="s">
        <v>158</v>
      </c>
      <c r="J14" s="161">
        <v>6033.75</v>
      </c>
    </row>
    <row r="15" spans="1:10" s="137" customFormat="1" ht="18.75" customHeight="1" thickBot="1">
      <c r="A15" s="157" t="s">
        <v>128</v>
      </c>
      <c r="B15" s="146" t="s">
        <v>137</v>
      </c>
      <c r="C15" s="147" t="s">
        <v>80</v>
      </c>
      <c r="D15" s="148">
        <v>2011</v>
      </c>
      <c r="E15" s="148" t="s">
        <v>98</v>
      </c>
      <c r="F15" s="149">
        <v>100000</v>
      </c>
      <c r="G15" s="192">
        <v>0.25</v>
      </c>
      <c r="H15" s="160">
        <f>SUM(F15*G15)</f>
        <v>25000</v>
      </c>
      <c r="I15" s="193" t="s">
        <v>158</v>
      </c>
      <c r="J15" s="161">
        <v>3750</v>
      </c>
    </row>
    <row r="16" spans="1:10" s="137" customFormat="1" ht="15" customHeight="1" thickBot="1">
      <c r="A16" s="361" t="s">
        <v>140</v>
      </c>
      <c r="B16" s="362"/>
      <c r="C16" s="362"/>
      <c r="D16" s="362"/>
      <c r="E16" s="363"/>
      <c r="F16" s="152">
        <f>SUM(F12:F15)</f>
        <v>522000</v>
      </c>
      <c r="G16" s="191">
        <f>SUM(H16/F16)</f>
        <v>0.36024521072796933</v>
      </c>
      <c r="H16" s="154">
        <f>SUM(H12:H15)</f>
        <v>188048</v>
      </c>
      <c r="I16" s="155"/>
      <c r="J16" s="156">
        <v>19575</v>
      </c>
    </row>
    <row r="17" spans="1:10" s="137" customFormat="1" ht="15" customHeight="1" thickBot="1">
      <c r="A17" s="361" t="s">
        <v>6</v>
      </c>
      <c r="B17" s="362"/>
      <c r="C17" s="362"/>
      <c r="D17" s="362"/>
      <c r="E17" s="363"/>
      <c r="F17" s="152">
        <f>SUM(F16,F11)</f>
        <v>1560900</v>
      </c>
      <c r="G17" s="191">
        <f>SUM(H17/F17)</f>
        <v>0.56069831507463641</v>
      </c>
      <c r="H17" s="154">
        <f>SUM(H16,H11)</f>
        <v>875194</v>
      </c>
      <c r="I17" s="155"/>
      <c r="J17" s="156">
        <v>71520</v>
      </c>
    </row>
    <row r="18" spans="1:10" s="137" customFormat="1" ht="15">
      <c r="A18" s="139"/>
      <c r="B18" s="140"/>
      <c r="C18" s="138"/>
      <c r="D18" s="139"/>
      <c r="E18" s="139"/>
      <c r="F18" s="141"/>
      <c r="G18" s="142"/>
      <c r="H18" s="138"/>
      <c r="I18" s="140"/>
      <c r="J18" s="138"/>
    </row>
    <row r="19" spans="1:10" s="137" customFormat="1" ht="15">
      <c r="A19" s="139"/>
      <c r="B19" s="140"/>
      <c r="C19" s="138"/>
      <c r="D19" s="139"/>
      <c r="E19" s="139"/>
      <c r="F19" s="141"/>
      <c r="G19" s="142"/>
      <c r="H19" s="138"/>
      <c r="I19" s="140"/>
      <c r="J19" s="138"/>
    </row>
    <row r="20" spans="1:10" s="137" customFormat="1" ht="15">
      <c r="A20" s="139"/>
      <c r="B20" s="140"/>
      <c r="C20" s="138"/>
      <c r="D20" s="139"/>
      <c r="E20" s="139"/>
      <c r="F20" s="138"/>
      <c r="G20" s="142"/>
      <c r="H20" s="138"/>
      <c r="I20" s="140"/>
      <c r="J20" s="138"/>
    </row>
    <row r="21" spans="1:10" s="137" customFormat="1" ht="15">
      <c r="A21" s="139"/>
      <c r="B21" s="140"/>
      <c r="C21" s="138"/>
      <c r="D21" s="139"/>
      <c r="E21" s="166" t="s">
        <v>7</v>
      </c>
      <c r="F21" s="162"/>
      <c r="G21" s="163"/>
      <c r="H21" s="164"/>
      <c r="I21" s="165"/>
      <c r="J21" s="164"/>
    </row>
  </sheetData>
  <mergeCells count="13">
    <mergeCell ref="J3:J4"/>
    <mergeCell ref="A11:E11"/>
    <mergeCell ref="A16:E16"/>
    <mergeCell ref="A17:E17"/>
    <mergeCell ref="A1:J1"/>
    <mergeCell ref="A3:A4"/>
    <mergeCell ref="B3:B4"/>
    <mergeCell ref="C3:C4"/>
    <mergeCell ref="D3:D4"/>
    <mergeCell ref="E3:E4"/>
    <mergeCell ref="F3:F4"/>
    <mergeCell ref="G3:H3"/>
    <mergeCell ref="I3:I4"/>
  </mergeCells>
  <pageMargins left="0.74803149606299213" right="0.43307086614173229" top="0.59055118110236227" bottom="0.78740157480314965" header="0.51181102362204722" footer="0.51181102362204722"/>
  <pageSetup paperSize="9" scale="85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opLeftCell="A7" workbookViewId="0">
      <selection activeCell="E19" sqref="E19:I19"/>
    </sheetView>
  </sheetViews>
  <sheetFormatPr defaultColWidth="9.28515625" defaultRowHeight="12.75"/>
  <cols>
    <col min="1" max="1" width="3.5703125" style="139" customWidth="1"/>
    <col min="2" max="2" width="27.28515625" style="140" customWidth="1"/>
    <col min="3" max="3" width="6.42578125" style="138" customWidth="1"/>
    <col min="4" max="4" width="5.7109375" style="139" customWidth="1"/>
    <col min="5" max="5" width="5.42578125" style="139" customWidth="1"/>
    <col min="6" max="6" width="9.140625" style="141" customWidth="1"/>
    <col min="7" max="7" width="10.140625" style="142" customWidth="1"/>
    <col min="8" max="8" width="10.28515625" style="138" customWidth="1"/>
    <col min="9" max="9" width="21" style="140" customWidth="1"/>
    <col min="10" max="10" width="9" style="138" customWidth="1"/>
    <col min="11" max="16384" width="9.28515625" style="1"/>
  </cols>
  <sheetData>
    <row r="1" spans="1:10" ht="33" customHeight="1">
      <c r="A1" s="367" t="s">
        <v>161</v>
      </c>
      <c r="B1" s="367"/>
      <c r="C1" s="367"/>
      <c r="D1" s="367"/>
      <c r="E1" s="367"/>
      <c r="F1" s="367"/>
      <c r="G1" s="367"/>
      <c r="H1" s="367"/>
      <c r="I1" s="367"/>
      <c r="J1" s="367"/>
    </row>
    <row r="2" spans="1:10" ht="20.25" customHeight="1" thickBot="1"/>
    <row r="3" spans="1:10" s="137" customFormat="1" ht="10.5" customHeight="1">
      <c r="A3" s="370" t="s">
        <v>160</v>
      </c>
      <c r="B3" s="372" t="s">
        <v>1</v>
      </c>
      <c r="C3" s="365" t="s">
        <v>2</v>
      </c>
      <c r="D3" s="365" t="s">
        <v>3</v>
      </c>
      <c r="E3" s="365" t="s">
        <v>4</v>
      </c>
      <c r="F3" s="374" t="s">
        <v>93</v>
      </c>
      <c r="G3" s="364" t="s">
        <v>8</v>
      </c>
      <c r="H3" s="364"/>
      <c r="I3" s="365" t="s">
        <v>9</v>
      </c>
      <c r="J3" s="368" t="s">
        <v>95</v>
      </c>
    </row>
    <row r="4" spans="1:10" s="137" customFormat="1" ht="42" customHeight="1" thickBot="1">
      <c r="A4" s="371"/>
      <c r="B4" s="373"/>
      <c r="C4" s="366"/>
      <c r="D4" s="366"/>
      <c r="E4" s="366"/>
      <c r="F4" s="375"/>
      <c r="G4" s="143" t="s">
        <v>84</v>
      </c>
      <c r="H4" s="144" t="s">
        <v>79</v>
      </c>
      <c r="I4" s="366"/>
      <c r="J4" s="369"/>
    </row>
    <row r="5" spans="1:10" s="137" customFormat="1" ht="20.25" customHeight="1">
      <c r="A5" s="145">
        <v>1</v>
      </c>
      <c r="B5" s="146" t="s">
        <v>97</v>
      </c>
      <c r="C5" s="147" t="s">
        <v>162</v>
      </c>
      <c r="D5" s="148">
        <v>2011</v>
      </c>
      <c r="E5" s="148" t="s">
        <v>14</v>
      </c>
      <c r="F5" s="149">
        <v>100000</v>
      </c>
      <c r="G5" s="192">
        <v>1.1000000000000001</v>
      </c>
      <c r="H5" s="150">
        <f t="shared" ref="H5:H10" si="0">SUM(F5*G5)</f>
        <v>110000.00000000001</v>
      </c>
      <c r="I5" s="193"/>
      <c r="J5" s="151">
        <f>H5*5/100</f>
        <v>5500.0000000000009</v>
      </c>
    </row>
    <row r="6" spans="1:10" s="137" customFormat="1" ht="20.25" customHeight="1">
      <c r="A6" s="145">
        <v>2</v>
      </c>
      <c r="B6" s="146" t="s">
        <v>99</v>
      </c>
      <c r="C6" s="147" t="s">
        <v>162</v>
      </c>
      <c r="D6" s="148">
        <v>2011</v>
      </c>
      <c r="E6" s="148" t="s">
        <v>14</v>
      </c>
      <c r="F6" s="149">
        <v>100000</v>
      </c>
      <c r="G6" s="192">
        <v>1.1000000000000001</v>
      </c>
      <c r="H6" s="150">
        <f t="shared" si="0"/>
        <v>110000.00000000001</v>
      </c>
      <c r="I6" s="193"/>
      <c r="J6" s="151">
        <f t="shared" ref="J6:J14" si="1">H6*5/100</f>
        <v>5500.0000000000009</v>
      </c>
    </row>
    <row r="7" spans="1:10" s="137" customFormat="1" ht="20.25" customHeight="1">
      <c r="A7" s="145">
        <v>3</v>
      </c>
      <c r="B7" s="146" t="s">
        <v>99</v>
      </c>
      <c r="C7" s="147" t="s">
        <v>162</v>
      </c>
      <c r="D7" s="148">
        <v>2011</v>
      </c>
      <c r="E7" s="148" t="s">
        <v>14</v>
      </c>
      <c r="F7" s="149">
        <v>110000</v>
      </c>
      <c r="G7" s="192">
        <v>1.1000000000000001</v>
      </c>
      <c r="H7" s="150">
        <f t="shared" si="0"/>
        <v>121000.00000000001</v>
      </c>
      <c r="I7" s="193"/>
      <c r="J7" s="151">
        <f t="shared" si="1"/>
        <v>6050.0000000000009</v>
      </c>
    </row>
    <row r="8" spans="1:10" s="137" customFormat="1" ht="20.25" customHeight="1">
      <c r="A8" s="145">
        <v>4</v>
      </c>
      <c r="B8" s="146" t="s">
        <v>99</v>
      </c>
      <c r="C8" s="147" t="s">
        <v>109</v>
      </c>
      <c r="D8" s="148">
        <v>2011</v>
      </c>
      <c r="E8" s="148" t="s">
        <v>134</v>
      </c>
      <c r="F8" s="149">
        <v>100000</v>
      </c>
      <c r="G8" s="192">
        <v>1.1000000000000001</v>
      </c>
      <c r="H8" s="150">
        <f t="shared" si="0"/>
        <v>110000.00000000001</v>
      </c>
      <c r="I8" s="193"/>
      <c r="J8" s="151">
        <f t="shared" si="1"/>
        <v>5500.0000000000009</v>
      </c>
    </row>
    <row r="9" spans="1:10" s="137" customFormat="1" ht="20.25" customHeight="1">
      <c r="A9" s="145">
        <v>5</v>
      </c>
      <c r="B9" s="146" t="s">
        <v>99</v>
      </c>
      <c r="C9" s="147" t="s">
        <v>109</v>
      </c>
      <c r="D9" s="148">
        <v>2011</v>
      </c>
      <c r="E9" s="148" t="s">
        <v>134</v>
      </c>
      <c r="F9" s="149">
        <v>100000</v>
      </c>
      <c r="G9" s="192">
        <v>1.1000000000000001</v>
      </c>
      <c r="H9" s="150">
        <f t="shared" si="0"/>
        <v>110000.00000000001</v>
      </c>
      <c r="I9" s="193"/>
      <c r="J9" s="151">
        <f t="shared" si="1"/>
        <v>5500.0000000000009</v>
      </c>
    </row>
    <row r="10" spans="1:10" s="137" customFormat="1" ht="20.25" customHeight="1">
      <c r="A10" s="145">
        <v>6</v>
      </c>
      <c r="B10" s="146" t="s">
        <v>99</v>
      </c>
      <c r="C10" s="147" t="s">
        <v>109</v>
      </c>
      <c r="D10" s="148">
        <v>2011</v>
      </c>
      <c r="E10" s="148" t="s">
        <v>134</v>
      </c>
      <c r="F10" s="149">
        <v>100000</v>
      </c>
      <c r="G10" s="192">
        <v>1.1000000000000001</v>
      </c>
      <c r="H10" s="150">
        <f t="shared" si="0"/>
        <v>110000.00000000001</v>
      </c>
      <c r="I10" s="193"/>
      <c r="J10" s="151">
        <f t="shared" si="1"/>
        <v>5500.0000000000009</v>
      </c>
    </row>
    <row r="11" spans="1:10" s="137" customFormat="1" ht="20.25" customHeight="1">
      <c r="A11" s="157">
        <v>7</v>
      </c>
      <c r="B11" s="146" t="s">
        <v>137</v>
      </c>
      <c r="C11" s="147" t="s">
        <v>109</v>
      </c>
      <c r="D11" s="148">
        <v>2011</v>
      </c>
      <c r="E11" s="148" t="s">
        <v>134</v>
      </c>
      <c r="F11" s="149">
        <v>150000</v>
      </c>
      <c r="G11" s="192">
        <v>1.1000000000000001</v>
      </c>
      <c r="H11" s="158">
        <f>SUM(F11*G11)</f>
        <v>165000</v>
      </c>
      <c r="I11" s="194"/>
      <c r="J11" s="151">
        <f t="shared" si="1"/>
        <v>8250</v>
      </c>
    </row>
    <row r="12" spans="1:10" s="137" customFormat="1" ht="20.25" customHeight="1">
      <c r="A12" s="157">
        <v>8</v>
      </c>
      <c r="B12" s="146" t="s">
        <v>137</v>
      </c>
      <c r="C12" s="147" t="s">
        <v>109</v>
      </c>
      <c r="D12" s="148">
        <v>2011</v>
      </c>
      <c r="E12" s="148" t="s">
        <v>163</v>
      </c>
      <c r="F12" s="149">
        <v>100000</v>
      </c>
      <c r="G12" s="192">
        <v>1.1000000000000001</v>
      </c>
      <c r="H12" s="160">
        <f>SUM(F12*G12)</f>
        <v>110000.00000000001</v>
      </c>
      <c r="I12" s="193"/>
      <c r="J12" s="151">
        <f t="shared" si="1"/>
        <v>5500.0000000000009</v>
      </c>
    </row>
    <row r="13" spans="1:10" s="137" customFormat="1" ht="20.25" customHeight="1">
      <c r="A13" s="157">
        <v>9</v>
      </c>
      <c r="B13" s="146" t="s">
        <v>137</v>
      </c>
      <c r="C13" s="147" t="s">
        <v>109</v>
      </c>
      <c r="D13" s="148">
        <v>2011</v>
      </c>
      <c r="E13" s="148" t="s">
        <v>163</v>
      </c>
      <c r="F13" s="149">
        <v>100000</v>
      </c>
      <c r="G13" s="192">
        <v>1.1000000000000001</v>
      </c>
      <c r="H13" s="160">
        <f>SUM(F13*G13)</f>
        <v>110000.00000000001</v>
      </c>
      <c r="I13" s="193"/>
      <c r="J13" s="151">
        <f t="shared" si="1"/>
        <v>5500.0000000000009</v>
      </c>
    </row>
    <row r="14" spans="1:10" s="137" customFormat="1" ht="20.25" customHeight="1" thickBot="1">
      <c r="A14" s="157">
        <v>10</v>
      </c>
      <c r="B14" s="146" t="s">
        <v>137</v>
      </c>
      <c r="C14" s="147" t="s">
        <v>109</v>
      </c>
      <c r="D14" s="148">
        <v>2011</v>
      </c>
      <c r="E14" s="148" t="s">
        <v>163</v>
      </c>
      <c r="F14" s="149">
        <v>108000</v>
      </c>
      <c r="G14" s="192">
        <v>1.1000000000000001</v>
      </c>
      <c r="H14" s="160">
        <f>SUM(F14*G14)</f>
        <v>118800.00000000001</v>
      </c>
      <c r="I14" s="193"/>
      <c r="J14" s="151">
        <f t="shared" si="1"/>
        <v>5940.0000000000009</v>
      </c>
    </row>
    <row r="15" spans="1:10" s="137" customFormat="1" ht="20.25" customHeight="1" thickBot="1">
      <c r="A15" s="361" t="s">
        <v>164</v>
      </c>
      <c r="B15" s="362"/>
      <c r="C15" s="362"/>
      <c r="D15" s="362"/>
      <c r="E15" s="363"/>
      <c r="F15" s="152">
        <f>SUM(F11:F14)</f>
        <v>458000</v>
      </c>
      <c r="G15" s="191">
        <f>SUM(H15/F15)</f>
        <v>1.1000000000000001</v>
      </c>
      <c r="H15" s="154">
        <f>SUM(H11:H14)</f>
        <v>503800</v>
      </c>
      <c r="I15" s="155"/>
      <c r="J15" s="156">
        <v>19575</v>
      </c>
    </row>
    <row r="16" spans="1:10" s="137" customFormat="1" ht="15">
      <c r="A16" s="139"/>
      <c r="B16" s="140"/>
      <c r="C16" s="138"/>
      <c r="D16" s="139"/>
      <c r="E16" s="139"/>
      <c r="F16" s="141"/>
      <c r="G16" s="142"/>
      <c r="H16" s="138"/>
      <c r="I16" s="140"/>
      <c r="J16" s="138"/>
    </row>
    <row r="17" spans="1:10" s="137" customFormat="1" ht="15">
      <c r="A17" s="139"/>
      <c r="B17" s="140"/>
      <c r="C17" s="138"/>
      <c r="D17" s="139"/>
      <c r="E17" s="139"/>
      <c r="F17" s="141"/>
      <c r="G17" s="142"/>
      <c r="H17" s="138"/>
      <c r="I17" s="140"/>
      <c r="J17" s="138"/>
    </row>
    <row r="18" spans="1:10" s="137" customFormat="1" ht="15">
      <c r="A18" s="139"/>
      <c r="B18" s="140"/>
      <c r="C18" s="138"/>
      <c r="D18" s="139"/>
      <c r="E18" s="139"/>
      <c r="F18" s="138"/>
      <c r="G18" s="142"/>
      <c r="H18" s="138"/>
      <c r="I18" s="140"/>
      <c r="J18" s="138"/>
    </row>
    <row r="19" spans="1:10" s="137" customFormat="1" ht="15">
      <c r="A19" s="139"/>
      <c r="B19" s="140"/>
      <c r="C19" s="138"/>
      <c r="D19" s="139"/>
      <c r="E19" s="166" t="s">
        <v>7</v>
      </c>
      <c r="F19" s="162"/>
      <c r="G19" s="163"/>
      <c r="H19" s="164"/>
      <c r="I19" s="165"/>
      <c r="J19" s="164"/>
    </row>
  </sheetData>
  <mergeCells count="11">
    <mergeCell ref="A15:E15"/>
    <mergeCell ref="A1:J1"/>
    <mergeCell ref="A3:A4"/>
    <mergeCell ref="B3:B4"/>
    <mergeCell ref="C3:C4"/>
    <mergeCell ref="D3:D4"/>
    <mergeCell ref="E3:E4"/>
    <mergeCell ref="F3:F4"/>
    <mergeCell ref="G3:H3"/>
    <mergeCell ref="I3:I4"/>
    <mergeCell ref="J3:J4"/>
  </mergeCells>
  <pageMargins left="0.74803149606299213" right="0.43307086614173229" top="0.59055118110236227" bottom="0.78740157480314965" header="0.51181102362204722" footer="0.51181102362204722"/>
  <pageSetup paperSize="9" scale="85" fitToHeight="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7"/>
  <sheetViews>
    <sheetView topLeftCell="A7" workbookViewId="0">
      <selection activeCell="A15" sqref="A15:F16"/>
    </sheetView>
  </sheetViews>
  <sheetFormatPr defaultColWidth="9.28515625" defaultRowHeight="12.75"/>
  <cols>
    <col min="1" max="1" width="3.5703125" style="139" customWidth="1"/>
    <col min="2" max="2" width="27.28515625" style="140" customWidth="1"/>
    <col min="3" max="3" width="9.7109375" style="138" customWidth="1"/>
    <col min="4" max="4" width="8.85546875" style="139" customWidth="1"/>
    <col min="5" max="5" width="9.42578125" style="139" customWidth="1"/>
    <col min="6" max="6" width="11.28515625" style="141" bestFit="1" customWidth="1"/>
    <col min="7" max="7" width="10.140625" style="142" customWidth="1"/>
    <col min="8" max="8" width="14.42578125" style="138" bestFit="1" customWidth="1"/>
    <col min="9" max="10" width="11.28515625" style="138" customWidth="1"/>
    <col min="11" max="11" width="21" style="140" customWidth="1"/>
    <col min="12" max="12" width="13.140625" style="138" customWidth="1"/>
    <col min="13" max="16384" width="9.28515625" style="1"/>
  </cols>
  <sheetData>
    <row r="1" spans="1:12" ht="33" customHeight="1" thickBot="1">
      <c r="A1" s="367" t="s">
        <v>165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</row>
    <row r="2" spans="1:12" s="137" customFormat="1" ht="20.25" customHeight="1">
      <c r="A2" s="382" t="s">
        <v>160</v>
      </c>
      <c r="B2" s="384" t="s">
        <v>1</v>
      </c>
      <c r="C2" s="386" t="s">
        <v>2</v>
      </c>
      <c r="D2" s="386" t="s">
        <v>3</v>
      </c>
      <c r="E2" s="386" t="s">
        <v>4</v>
      </c>
      <c r="F2" s="388" t="s">
        <v>93</v>
      </c>
      <c r="G2" s="390" t="s">
        <v>166</v>
      </c>
      <c r="H2" s="390"/>
      <c r="I2" s="393" t="s">
        <v>8</v>
      </c>
      <c r="J2" s="394"/>
      <c r="K2" s="386" t="s">
        <v>9</v>
      </c>
      <c r="L2" s="391" t="s">
        <v>95</v>
      </c>
    </row>
    <row r="3" spans="1:12" s="137" customFormat="1" ht="42" customHeight="1" thickBot="1">
      <c r="A3" s="383"/>
      <c r="B3" s="385"/>
      <c r="C3" s="387"/>
      <c r="D3" s="387"/>
      <c r="E3" s="387"/>
      <c r="F3" s="389"/>
      <c r="G3" s="195" t="s">
        <v>84</v>
      </c>
      <c r="H3" s="196" t="s">
        <v>79</v>
      </c>
      <c r="I3" s="195" t="s">
        <v>84</v>
      </c>
      <c r="J3" s="196" t="s">
        <v>79</v>
      </c>
      <c r="K3" s="387"/>
      <c r="L3" s="392"/>
    </row>
    <row r="4" spans="1:12" s="137" customFormat="1" ht="32.25" thickBot="1">
      <c r="A4" s="197">
        <v>1</v>
      </c>
      <c r="B4" s="198" t="s">
        <v>97</v>
      </c>
      <c r="C4" s="199" t="s">
        <v>162</v>
      </c>
      <c r="D4" s="200">
        <v>2011</v>
      </c>
      <c r="E4" s="200" t="s">
        <v>14</v>
      </c>
      <c r="F4" s="201">
        <v>100000</v>
      </c>
      <c r="G4" s="202">
        <v>1.1000000000000001</v>
      </c>
      <c r="H4" s="203">
        <f t="shared" ref="H4:H13" si="0">SUM(F4*G4)</f>
        <v>110000.00000000001</v>
      </c>
      <c r="I4" s="203"/>
      <c r="J4" s="212">
        <f>F4*I4</f>
        <v>0</v>
      </c>
      <c r="K4" s="204" t="s">
        <v>173</v>
      </c>
      <c r="L4" s="205">
        <f>H4*5/100</f>
        <v>5500.0000000000009</v>
      </c>
    </row>
    <row r="5" spans="1:12" s="137" customFormat="1" ht="32.25" thickBot="1">
      <c r="A5" s="206">
        <v>2</v>
      </c>
      <c r="B5" s="207" t="s">
        <v>99</v>
      </c>
      <c r="C5" s="208" t="s">
        <v>162</v>
      </c>
      <c r="D5" s="209">
        <v>2011</v>
      </c>
      <c r="E5" s="209" t="s">
        <v>14</v>
      </c>
      <c r="F5" s="210">
        <v>100000</v>
      </c>
      <c r="G5" s="211">
        <v>1.1000000000000001</v>
      </c>
      <c r="H5" s="212">
        <f t="shared" si="0"/>
        <v>110000.00000000001</v>
      </c>
      <c r="I5" s="212"/>
      <c r="J5" s="212">
        <f t="shared" ref="J5:J13" si="1">F5*I5</f>
        <v>0</v>
      </c>
      <c r="K5" s="204" t="s">
        <v>173</v>
      </c>
      <c r="L5" s="214">
        <f t="shared" ref="L5:L13" si="2">H5*5/100</f>
        <v>5500.0000000000009</v>
      </c>
    </row>
    <row r="6" spans="1:12" s="137" customFormat="1" ht="31.5">
      <c r="A6" s="206">
        <v>3</v>
      </c>
      <c r="B6" s="207" t="s">
        <v>99</v>
      </c>
      <c r="C6" s="208" t="s">
        <v>162</v>
      </c>
      <c r="D6" s="209">
        <v>2011</v>
      </c>
      <c r="E6" s="209" t="s">
        <v>14</v>
      </c>
      <c r="F6" s="210">
        <v>110000</v>
      </c>
      <c r="G6" s="211">
        <v>1.1000000000000001</v>
      </c>
      <c r="H6" s="212">
        <f t="shared" si="0"/>
        <v>121000.00000000001</v>
      </c>
      <c r="I6" s="212"/>
      <c r="J6" s="212">
        <f t="shared" si="1"/>
        <v>0</v>
      </c>
      <c r="K6" s="204" t="s">
        <v>173</v>
      </c>
      <c r="L6" s="214">
        <f t="shared" si="2"/>
        <v>6050.0000000000009</v>
      </c>
    </row>
    <row r="7" spans="1:12" s="137" customFormat="1" ht="31.5">
      <c r="A7" s="206">
        <v>4</v>
      </c>
      <c r="B7" s="207" t="s">
        <v>99</v>
      </c>
      <c r="C7" s="208" t="s">
        <v>109</v>
      </c>
      <c r="D7" s="209">
        <v>2011</v>
      </c>
      <c r="E7" s="209" t="s">
        <v>134</v>
      </c>
      <c r="F7" s="210">
        <v>100000</v>
      </c>
      <c r="G7" s="211">
        <v>1.1000000000000001</v>
      </c>
      <c r="H7" s="212">
        <f t="shared" si="0"/>
        <v>110000.00000000001</v>
      </c>
      <c r="I7" s="212">
        <v>1.1200000000000001</v>
      </c>
      <c r="J7" s="212">
        <f t="shared" si="1"/>
        <v>112000.00000000001</v>
      </c>
      <c r="K7" s="213" t="s">
        <v>169</v>
      </c>
      <c r="L7" s="214">
        <f t="shared" si="2"/>
        <v>5500.0000000000009</v>
      </c>
    </row>
    <row r="8" spans="1:12" s="137" customFormat="1" ht="31.5">
      <c r="A8" s="206">
        <v>5</v>
      </c>
      <c r="B8" s="207" t="s">
        <v>99</v>
      </c>
      <c r="C8" s="208" t="s">
        <v>109</v>
      </c>
      <c r="D8" s="209">
        <v>2011</v>
      </c>
      <c r="E8" s="209" t="s">
        <v>134</v>
      </c>
      <c r="F8" s="210">
        <v>100000</v>
      </c>
      <c r="G8" s="211">
        <v>1.1000000000000001</v>
      </c>
      <c r="H8" s="212">
        <f t="shared" si="0"/>
        <v>110000.00000000001</v>
      </c>
      <c r="I8" s="212">
        <v>1.1200000000000001</v>
      </c>
      <c r="J8" s="212">
        <f t="shared" si="1"/>
        <v>112000.00000000001</v>
      </c>
      <c r="K8" s="213" t="s">
        <v>169</v>
      </c>
      <c r="L8" s="214">
        <f t="shared" si="2"/>
        <v>5500.0000000000009</v>
      </c>
    </row>
    <row r="9" spans="1:12" s="137" customFormat="1" ht="31.5">
      <c r="A9" s="206">
        <v>6</v>
      </c>
      <c r="B9" s="207" t="s">
        <v>99</v>
      </c>
      <c r="C9" s="208" t="s">
        <v>109</v>
      </c>
      <c r="D9" s="209">
        <v>2011</v>
      </c>
      <c r="E9" s="209" t="s">
        <v>134</v>
      </c>
      <c r="F9" s="210">
        <v>100000</v>
      </c>
      <c r="G9" s="211">
        <v>1.1000000000000001</v>
      </c>
      <c r="H9" s="212">
        <f t="shared" si="0"/>
        <v>110000.00000000001</v>
      </c>
      <c r="I9" s="212">
        <v>1.1100000000000001</v>
      </c>
      <c r="J9" s="212">
        <f t="shared" si="1"/>
        <v>111000.00000000001</v>
      </c>
      <c r="K9" s="213" t="s">
        <v>170</v>
      </c>
      <c r="L9" s="214">
        <f t="shared" si="2"/>
        <v>5500.0000000000009</v>
      </c>
    </row>
    <row r="10" spans="1:12" s="137" customFormat="1" ht="47.25">
      <c r="A10" s="206">
        <v>7</v>
      </c>
      <c r="B10" s="207" t="s">
        <v>99</v>
      </c>
      <c r="C10" s="208" t="s">
        <v>109</v>
      </c>
      <c r="D10" s="209">
        <v>2011</v>
      </c>
      <c r="E10" s="209" t="s">
        <v>134</v>
      </c>
      <c r="F10" s="210">
        <v>150000</v>
      </c>
      <c r="G10" s="211">
        <v>1.1000000000000001</v>
      </c>
      <c r="H10" s="212">
        <f t="shared" si="0"/>
        <v>165000</v>
      </c>
      <c r="I10" s="212">
        <v>1.1299999999999999</v>
      </c>
      <c r="J10" s="212">
        <f t="shared" si="1"/>
        <v>169499.99999999997</v>
      </c>
      <c r="K10" s="213" t="s">
        <v>171</v>
      </c>
      <c r="L10" s="214">
        <f t="shared" si="2"/>
        <v>8250</v>
      </c>
    </row>
    <row r="11" spans="1:12" s="137" customFormat="1" ht="31.5">
      <c r="A11" s="206">
        <v>8</v>
      </c>
      <c r="B11" s="207" t="s">
        <v>99</v>
      </c>
      <c r="C11" s="208" t="s">
        <v>109</v>
      </c>
      <c r="D11" s="209">
        <v>2011</v>
      </c>
      <c r="E11" s="209" t="s">
        <v>163</v>
      </c>
      <c r="F11" s="210">
        <v>100000</v>
      </c>
      <c r="G11" s="211">
        <v>1.1000000000000001</v>
      </c>
      <c r="H11" s="212">
        <f t="shared" si="0"/>
        <v>110000.00000000001</v>
      </c>
      <c r="I11" s="212">
        <v>1.1399999999999999</v>
      </c>
      <c r="J11" s="212">
        <f t="shared" si="1"/>
        <v>113999.99999999999</v>
      </c>
      <c r="K11" s="213" t="s">
        <v>172</v>
      </c>
      <c r="L11" s="214">
        <f t="shared" si="2"/>
        <v>5500.0000000000009</v>
      </c>
    </row>
    <row r="12" spans="1:12" s="137" customFormat="1" ht="31.5">
      <c r="A12" s="206">
        <v>9</v>
      </c>
      <c r="B12" s="207" t="s">
        <v>99</v>
      </c>
      <c r="C12" s="208" t="s">
        <v>109</v>
      </c>
      <c r="D12" s="209">
        <v>2011</v>
      </c>
      <c r="E12" s="209" t="s">
        <v>163</v>
      </c>
      <c r="F12" s="210">
        <v>100000</v>
      </c>
      <c r="G12" s="211">
        <v>1.1000000000000001</v>
      </c>
      <c r="H12" s="212">
        <f t="shared" si="0"/>
        <v>110000.00000000001</v>
      </c>
      <c r="I12" s="212">
        <v>1.1499999999999999</v>
      </c>
      <c r="J12" s="212">
        <f t="shared" si="1"/>
        <v>114999.99999999999</v>
      </c>
      <c r="K12" s="213" t="s">
        <v>172</v>
      </c>
      <c r="L12" s="214">
        <f t="shared" si="2"/>
        <v>5500.0000000000009</v>
      </c>
    </row>
    <row r="13" spans="1:12" s="137" customFormat="1" ht="32.25" thickBot="1">
      <c r="A13" s="219">
        <v>10</v>
      </c>
      <c r="B13" s="220" t="s">
        <v>99</v>
      </c>
      <c r="C13" s="221" t="s">
        <v>109</v>
      </c>
      <c r="D13" s="222">
        <v>2011</v>
      </c>
      <c r="E13" s="222" t="s">
        <v>163</v>
      </c>
      <c r="F13" s="223">
        <v>108000</v>
      </c>
      <c r="G13" s="224">
        <v>1.1000000000000001</v>
      </c>
      <c r="H13" s="225">
        <f t="shared" si="0"/>
        <v>118800.00000000001</v>
      </c>
      <c r="I13" s="225">
        <v>1.1399999999999999</v>
      </c>
      <c r="J13" s="225">
        <f t="shared" si="1"/>
        <v>123119.99999999999</v>
      </c>
      <c r="K13" s="213" t="s">
        <v>169</v>
      </c>
      <c r="L13" s="226">
        <f t="shared" si="2"/>
        <v>5940.0000000000009</v>
      </c>
    </row>
    <row r="14" spans="1:12" s="137" customFormat="1" ht="20.25" customHeight="1" thickBot="1">
      <c r="A14" s="379" t="s">
        <v>164</v>
      </c>
      <c r="B14" s="380"/>
      <c r="C14" s="380"/>
      <c r="D14" s="380"/>
      <c r="E14" s="381"/>
      <c r="F14" s="230">
        <f>SUM(F4:F13)</f>
        <v>1068000</v>
      </c>
      <c r="G14" s="231">
        <v>1.1000000000000001</v>
      </c>
      <c r="H14" s="232">
        <f>SUM(H4:H13)</f>
        <v>1174800.0000000002</v>
      </c>
      <c r="I14" s="232">
        <f>SUM(J14/F14)</f>
        <v>0.80207865168539327</v>
      </c>
      <c r="J14" s="232">
        <f>SUM(J4:J13)</f>
        <v>856620</v>
      </c>
      <c r="K14" s="233"/>
      <c r="L14" s="234">
        <f>SUM(L4:L13)</f>
        <v>58740.000000000007</v>
      </c>
    </row>
    <row r="15" spans="1:12" ht="38.25">
      <c r="A15" s="227"/>
      <c r="B15" s="228" t="s">
        <v>1</v>
      </c>
      <c r="C15" s="147" t="s">
        <v>167</v>
      </c>
      <c r="D15" s="376" t="s">
        <v>79</v>
      </c>
      <c r="E15" s="376"/>
      <c r="F15" s="229" t="s">
        <v>168</v>
      </c>
      <c r="J15" s="215"/>
    </row>
    <row r="16" spans="1:12" ht="36" customHeight="1" thickBot="1">
      <c r="A16" s="216"/>
      <c r="B16" s="217" t="s">
        <v>99</v>
      </c>
      <c r="C16" s="218">
        <f>F14</f>
        <v>1068000</v>
      </c>
      <c r="D16" s="377">
        <f>J14</f>
        <v>856620</v>
      </c>
      <c r="E16" s="378"/>
      <c r="F16" s="235">
        <f>D16/C16</f>
        <v>0.80207865168539327</v>
      </c>
    </row>
    <row r="17" ht="13.5" thickTop="1"/>
  </sheetData>
  <mergeCells count="14">
    <mergeCell ref="D15:E15"/>
    <mergeCell ref="D16:E16"/>
    <mergeCell ref="A14:E14"/>
    <mergeCell ref="A1:L1"/>
    <mergeCell ref="A2:A3"/>
    <mergeCell ref="B2:B3"/>
    <mergeCell ref="C2:C3"/>
    <mergeCell ref="D2:D3"/>
    <mergeCell ref="E2:E3"/>
    <mergeCell ref="F2:F3"/>
    <mergeCell ref="G2:H2"/>
    <mergeCell ref="K2:K3"/>
    <mergeCell ref="L2:L3"/>
    <mergeCell ref="I2:J2"/>
  </mergeCells>
  <pageMargins left="0.74803149606299213" right="0.43307086614173229" top="0.59055118110236227" bottom="0.78740157480314965" header="0.51181102362204722" footer="0.51181102362204722"/>
  <pageSetup paperSize="9" scale="8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2"/>
  <sheetViews>
    <sheetView topLeftCell="A24" workbookViewId="0">
      <selection activeCell="K6" sqref="K6"/>
    </sheetView>
  </sheetViews>
  <sheetFormatPr defaultColWidth="9.28515625" defaultRowHeight="15.75"/>
  <cols>
    <col min="1" max="1" width="3.5703125" style="247" customWidth="1"/>
    <col min="2" max="2" width="27.28515625" style="243" customWidth="1"/>
    <col min="3" max="3" width="9.7109375" style="241" customWidth="1"/>
    <col min="4" max="4" width="8.85546875" style="247" customWidth="1"/>
    <col min="5" max="5" width="9.42578125" style="247" customWidth="1"/>
    <col min="6" max="6" width="11.28515625" style="248" bestFit="1" customWidth="1"/>
    <col min="7" max="7" width="10.140625" style="240" customWidth="1"/>
    <col min="8" max="8" width="14.42578125" style="241" bestFit="1" customWidth="1"/>
    <col min="9" max="9" width="11.28515625" style="241" customWidth="1"/>
    <col min="10" max="10" width="12.7109375" style="241" customWidth="1"/>
    <col min="11" max="11" width="21" style="243" customWidth="1"/>
    <col min="12" max="12" width="13.140625" style="241" customWidth="1"/>
    <col min="13" max="16384" width="9.28515625" style="137"/>
  </cols>
  <sheetData>
    <row r="2" spans="1:12" ht="33" customHeight="1">
      <c r="A2" s="398" t="s">
        <v>174</v>
      </c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8"/>
    </row>
    <row r="3" spans="1:12" ht="21.75" customHeight="1" thickBot="1">
      <c r="A3" s="249"/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</row>
    <row r="4" spans="1:12" ht="20.25" customHeight="1">
      <c r="A4" s="382" t="s">
        <v>160</v>
      </c>
      <c r="B4" s="384" t="s">
        <v>1</v>
      </c>
      <c r="C4" s="386" t="s">
        <v>2</v>
      </c>
      <c r="D4" s="386" t="s">
        <v>3</v>
      </c>
      <c r="E4" s="386" t="s">
        <v>4</v>
      </c>
      <c r="F4" s="388" t="s">
        <v>93</v>
      </c>
      <c r="G4" s="390" t="s">
        <v>166</v>
      </c>
      <c r="H4" s="390"/>
      <c r="I4" s="393" t="s">
        <v>8</v>
      </c>
      <c r="J4" s="394"/>
      <c r="K4" s="386" t="s">
        <v>9</v>
      </c>
      <c r="L4" s="391" t="s">
        <v>95</v>
      </c>
    </row>
    <row r="5" spans="1:12" ht="42" customHeight="1" thickBot="1">
      <c r="A5" s="383"/>
      <c r="B5" s="385"/>
      <c r="C5" s="387"/>
      <c r="D5" s="387"/>
      <c r="E5" s="387"/>
      <c r="F5" s="389"/>
      <c r="G5" s="195" t="s">
        <v>84</v>
      </c>
      <c r="H5" s="196" t="s">
        <v>79</v>
      </c>
      <c r="I5" s="195" t="s">
        <v>84</v>
      </c>
      <c r="J5" s="196" t="s">
        <v>79</v>
      </c>
      <c r="K5" s="387"/>
      <c r="L5" s="392"/>
    </row>
    <row r="6" spans="1:12" ht="32.25" thickBot="1">
      <c r="A6" s="197">
        <v>1</v>
      </c>
      <c r="B6" s="198" t="s">
        <v>97</v>
      </c>
      <c r="C6" s="199" t="s">
        <v>162</v>
      </c>
      <c r="D6" s="200">
        <v>2011</v>
      </c>
      <c r="E6" s="200" t="s">
        <v>14</v>
      </c>
      <c r="F6" s="201">
        <v>100000</v>
      </c>
      <c r="G6" s="202">
        <v>1.1000000000000001</v>
      </c>
      <c r="H6" s="203">
        <f t="shared" ref="H6:H8" si="0">SUM(F6*G6)</f>
        <v>110000.00000000001</v>
      </c>
      <c r="I6" s="203"/>
      <c r="J6" s="212">
        <f>F6*I6</f>
        <v>0</v>
      </c>
      <c r="K6" s="204"/>
      <c r="L6" s="205">
        <f>H6*5/100</f>
        <v>5500.0000000000009</v>
      </c>
    </row>
    <row r="7" spans="1:12" ht="32.25" thickBot="1">
      <c r="A7" s="206">
        <v>2</v>
      </c>
      <c r="B7" s="207" t="s">
        <v>99</v>
      </c>
      <c r="C7" s="208" t="s">
        <v>162</v>
      </c>
      <c r="D7" s="209">
        <v>2011</v>
      </c>
      <c r="E7" s="209" t="s">
        <v>14</v>
      </c>
      <c r="F7" s="210">
        <v>100000</v>
      </c>
      <c r="G7" s="211">
        <v>1.1000000000000001</v>
      </c>
      <c r="H7" s="212">
        <f t="shared" si="0"/>
        <v>110000.00000000001</v>
      </c>
      <c r="I7" s="212"/>
      <c r="J7" s="212">
        <f t="shared" ref="J7:J8" si="1">F7*I7</f>
        <v>0</v>
      </c>
      <c r="K7" s="204"/>
      <c r="L7" s="214">
        <f t="shared" ref="L7:L8" si="2">H7*5/100</f>
        <v>5500.0000000000009</v>
      </c>
    </row>
    <row r="8" spans="1:12" ht="32.25" thickBot="1">
      <c r="A8" s="206">
        <v>3</v>
      </c>
      <c r="B8" s="207" t="s">
        <v>99</v>
      </c>
      <c r="C8" s="208" t="s">
        <v>162</v>
      </c>
      <c r="D8" s="209">
        <v>2011</v>
      </c>
      <c r="E8" s="209" t="s">
        <v>14</v>
      </c>
      <c r="F8" s="210">
        <v>110000</v>
      </c>
      <c r="G8" s="211">
        <v>1.1000000000000001</v>
      </c>
      <c r="H8" s="212">
        <f t="shared" si="0"/>
        <v>121000.00000000001</v>
      </c>
      <c r="I8" s="212"/>
      <c r="J8" s="212">
        <f t="shared" si="1"/>
        <v>0</v>
      </c>
      <c r="K8" s="204"/>
      <c r="L8" s="214">
        <f t="shared" si="2"/>
        <v>6050.0000000000009</v>
      </c>
    </row>
    <row r="9" spans="1:12" ht="20.25" customHeight="1" thickBot="1">
      <c r="A9" s="379" t="s">
        <v>164</v>
      </c>
      <c r="B9" s="380"/>
      <c r="C9" s="380"/>
      <c r="D9" s="380"/>
      <c r="E9" s="381"/>
      <c r="F9" s="230">
        <f>SUM(F6:F8)</f>
        <v>310000</v>
      </c>
      <c r="G9" s="231">
        <v>1.1000000000000001</v>
      </c>
      <c r="H9" s="232">
        <f>SUM(H6:H8)</f>
        <v>341000.00000000006</v>
      </c>
      <c r="I9" s="232">
        <f>SUM(J9/F9)</f>
        <v>0</v>
      </c>
      <c r="J9" s="232">
        <f>SUM(J6:J8)</f>
        <v>0</v>
      </c>
      <c r="K9" s="233"/>
      <c r="L9" s="234">
        <f>SUM(L6:L8)</f>
        <v>17050.000000000004</v>
      </c>
    </row>
    <row r="10" spans="1:12" ht="47.25" hidden="1">
      <c r="A10" s="237"/>
      <c r="B10" s="228" t="s">
        <v>1</v>
      </c>
      <c r="C10" s="238" t="s">
        <v>167</v>
      </c>
      <c r="D10" s="395" t="s">
        <v>79</v>
      </c>
      <c r="E10" s="395"/>
      <c r="F10" s="239" t="s">
        <v>168</v>
      </c>
      <c r="J10" s="242"/>
    </row>
    <row r="11" spans="1:12" ht="35.25" hidden="1" customHeight="1" thickBot="1">
      <c r="A11" s="244"/>
      <c r="B11" s="217" t="s">
        <v>99</v>
      </c>
      <c r="C11" s="245">
        <f>F9</f>
        <v>310000</v>
      </c>
      <c r="D11" s="396">
        <f>J9</f>
        <v>0</v>
      </c>
      <c r="E11" s="397"/>
      <c r="F11" s="246">
        <f>D11/C11</f>
        <v>0</v>
      </c>
      <c r="J11" s="137"/>
    </row>
    <row r="12" spans="1:12" s="247" customFormat="1">
      <c r="B12" s="243"/>
      <c r="C12" s="241"/>
      <c r="F12" s="248"/>
      <c r="G12" s="240"/>
      <c r="H12" s="241"/>
      <c r="I12" s="236" t="s">
        <v>7</v>
      </c>
      <c r="K12" s="243"/>
      <c r="L12" s="241"/>
    </row>
  </sheetData>
  <mergeCells count="14">
    <mergeCell ref="L4:L5"/>
    <mergeCell ref="A9:E9"/>
    <mergeCell ref="D10:E10"/>
    <mergeCell ref="D11:E11"/>
    <mergeCell ref="A2:L2"/>
    <mergeCell ref="A4:A5"/>
    <mergeCell ref="B4:B5"/>
    <mergeCell ref="C4:C5"/>
    <mergeCell ref="D4:D5"/>
    <mergeCell ref="E4:E5"/>
    <mergeCell ref="F4:F5"/>
    <mergeCell ref="G4:H4"/>
    <mergeCell ref="I4:J4"/>
    <mergeCell ref="K4:K5"/>
  </mergeCells>
  <pageMargins left="0.74803149606299213" right="0.43307086614173229" top="0.59055118110236227" bottom="0.78740157480314965" header="0.51181102362204722" footer="0.51181102362204722"/>
  <pageSetup paperSize="9" scale="6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5"/>
  <sheetViews>
    <sheetView tabSelected="1" view="pageBreakPreview" zoomScale="60" workbookViewId="0">
      <selection activeCell="A2" sqref="A2:L2"/>
    </sheetView>
  </sheetViews>
  <sheetFormatPr defaultColWidth="9.28515625" defaultRowHeight="15.75"/>
  <cols>
    <col min="1" max="1" width="6.5703125" style="247" bestFit="1" customWidth="1"/>
    <col min="2" max="2" width="42.7109375" style="243" bestFit="1" customWidth="1"/>
    <col min="3" max="3" width="11.85546875" style="241" bestFit="1" customWidth="1"/>
    <col min="4" max="4" width="6.42578125" style="247" bestFit="1" customWidth="1"/>
    <col min="5" max="5" width="15.5703125" style="247" customWidth="1"/>
    <col min="6" max="6" width="18.28515625" style="248" bestFit="1" customWidth="1"/>
    <col min="7" max="7" width="9.85546875" style="240" bestFit="1" customWidth="1"/>
    <col min="8" max="8" width="15" style="241" bestFit="1" customWidth="1"/>
    <col min="9" max="9" width="8.7109375" style="241" hidden="1" customWidth="1"/>
    <col min="10" max="10" width="13.28515625" style="241" hidden="1" customWidth="1"/>
    <col min="11" max="11" width="25.42578125" style="243" hidden="1" customWidth="1"/>
    <col min="12" max="12" width="22.28515625" style="137" customWidth="1"/>
    <col min="13" max="16384" width="9.28515625" style="137"/>
  </cols>
  <sheetData>
    <row r="2" spans="1:12" ht="49.5" customHeight="1">
      <c r="A2" s="401" t="s">
        <v>189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</row>
    <row r="3" spans="1:12" ht="21.75" customHeight="1" thickBot="1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4"/>
    </row>
    <row r="4" spans="1:12" ht="20.25" customHeight="1" thickBot="1">
      <c r="A4" s="418" t="s">
        <v>177</v>
      </c>
      <c r="B4" s="419" t="s">
        <v>1</v>
      </c>
      <c r="C4" s="409" t="s">
        <v>2</v>
      </c>
      <c r="D4" s="409" t="s">
        <v>3</v>
      </c>
      <c r="E4" s="409" t="s">
        <v>175</v>
      </c>
      <c r="F4" s="404" t="s">
        <v>176</v>
      </c>
      <c r="G4" s="406" t="s">
        <v>166</v>
      </c>
      <c r="H4" s="406"/>
      <c r="I4" s="407" t="s">
        <v>8</v>
      </c>
      <c r="J4" s="408"/>
      <c r="K4" s="409" t="s">
        <v>9</v>
      </c>
      <c r="L4" s="399" t="s">
        <v>178</v>
      </c>
    </row>
    <row r="5" spans="1:12" ht="51.75" customHeight="1" thickBot="1">
      <c r="A5" s="418"/>
      <c r="B5" s="420"/>
      <c r="C5" s="410"/>
      <c r="D5" s="410"/>
      <c r="E5" s="410"/>
      <c r="F5" s="405"/>
      <c r="G5" s="255" t="s">
        <v>84</v>
      </c>
      <c r="H5" s="256" t="s">
        <v>79</v>
      </c>
      <c r="I5" s="255" t="s">
        <v>84</v>
      </c>
      <c r="J5" s="256" t="s">
        <v>79</v>
      </c>
      <c r="K5" s="410"/>
      <c r="L5" s="400"/>
    </row>
    <row r="6" spans="1:12" ht="17.25" thickBot="1">
      <c r="A6" s="257" t="s">
        <v>100</v>
      </c>
      <c r="B6" s="258" t="s">
        <v>179</v>
      </c>
      <c r="C6" s="259" t="s">
        <v>109</v>
      </c>
      <c r="D6" s="260">
        <v>2013</v>
      </c>
      <c r="E6" s="260" t="s">
        <v>180</v>
      </c>
      <c r="F6" s="261">
        <v>200000</v>
      </c>
      <c r="G6" s="262">
        <v>0.9</v>
      </c>
      <c r="H6" s="263">
        <f t="shared" ref="H6:H10" si="0">SUM(F6*G6)</f>
        <v>180000</v>
      </c>
      <c r="I6" s="263">
        <v>1.24</v>
      </c>
      <c r="J6" s="263">
        <f>F6*I6</f>
        <v>248000</v>
      </c>
      <c r="K6" s="264"/>
      <c r="L6" s="265">
        <f>SUM(H6*5/100)</f>
        <v>9000</v>
      </c>
    </row>
    <row r="7" spans="1:12" ht="17.25" thickBot="1">
      <c r="A7" s="257" t="s">
        <v>101</v>
      </c>
      <c r="B7" s="258" t="s">
        <v>179</v>
      </c>
      <c r="C7" s="259" t="s">
        <v>109</v>
      </c>
      <c r="D7" s="260">
        <v>2013</v>
      </c>
      <c r="E7" s="260" t="s">
        <v>180</v>
      </c>
      <c r="F7" s="261">
        <v>150000</v>
      </c>
      <c r="G7" s="262">
        <v>0.9</v>
      </c>
      <c r="H7" s="263">
        <f t="shared" si="0"/>
        <v>135000</v>
      </c>
      <c r="I7" s="263">
        <v>1.23</v>
      </c>
      <c r="J7" s="263">
        <f t="shared" ref="J7:J10" si="1">F7*I7</f>
        <v>184500</v>
      </c>
      <c r="K7" s="264"/>
      <c r="L7" s="265">
        <f t="shared" ref="L7:L20" si="2">SUM(H7*5/100)</f>
        <v>6750</v>
      </c>
    </row>
    <row r="8" spans="1:12" ht="17.25" thickBot="1">
      <c r="A8" s="257" t="s">
        <v>102</v>
      </c>
      <c r="B8" s="258" t="s">
        <v>188</v>
      </c>
      <c r="C8" s="259" t="s">
        <v>109</v>
      </c>
      <c r="D8" s="260">
        <v>2013</v>
      </c>
      <c r="E8" s="260" t="s">
        <v>181</v>
      </c>
      <c r="F8" s="261">
        <v>200000</v>
      </c>
      <c r="G8" s="262">
        <v>0.8</v>
      </c>
      <c r="H8" s="263">
        <f t="shared" si="0"/>
        <v>160000</v>
      </c>
      <c r="I8" s="263">
        <v>1.26</v>
      </c>
      <c r="J8" s="263">
        <f t="shared" si="1"/>
        <v>252000</v>
      </c>
      <c r="K8" s="264"/>
      <c r="L8" s="265">
        <f t="shared" si="2"/>
        <v>8000</v>
      </c>
    </row>
    <row r="9" spans="1:12" ht="17.25" thickBot="1">
      <c r="A9" s="257" t="s">
        <v>103</v>
      </c>
      <c r="B9" s="258" t="s">
        <v>188</v>
      </c>
      <c r="C9" s="259" t="s">
        <v>109</v>
      </c>
      <c r="D9" s="260">
        <v>2013</v>
      </c>
      <c r="E9" s="260" t="s">
        <v>181</v>
      </c>
      <c r="F9" s="261">
        <v>200000</v>
      </c>
      <c r="G9" s="262">
        <v>0.8</v>
      </c>
      <c r="H9" s="263">
        <f t="shared" si="0"/>
        <v>160000</v>
      </c>
      <c r="I9" s="263">
        <v>1.26</v>
      </c>
      <c r="J9" s="263">
        <f t="shared" si="1"/>
        <v>252000</v>
      </c>
      <c r="K9" s="264"/>
      <c r="L9" s="265">
        <f t="shared" si="2"/>
        <v>8000</v>
      </c>
    </row>
    <row r="10" spans="1:12" ht="17.25" thickBot="1">
      <c r="A10" s="257" t="s">
        <v>104</v>
      </c>
      <c r="B10" s="258" t="s">
        <v>188</v>
      </c>
      <c r="C10" s="259" t="s">
        <v>109</v>
      </c>
      <c r="D10" s="260">
        <v>2013</v>
      </c>
      <c r="E10" s="260" t="s">
        <v>181</v>
      </c>
      <c r="F10" s="261">
        <v>50800</v>
      </c>
      <c r="G10" s="262">
        <v>0.8</v>
      </c>
      <c r="H10" s="263">
        <f t="shared" si="0"/>
        <v>40640</v>
      </c>
      <c r="I10" s="263">
        <v>1.26</v>
      </c>
      <c r="J10" s="263">
        <f t="shared" si="1"/>
        <v>64008</v>
      </c>
      <c r="K10" s="264"/>
      <c r="L10" s="265">
        <f t="shared" si="2"/>
        <v>2032</v>
      </c>
    </row>
    <row r="11" spans="1:12" ht="17.25" thickBot="1">
      <c r="A11" s="257" t="s">
        <v>105</v>
      </c>
      <c r="B11" s="258" t="s">
        <v>179</v>
      </c>
      <c r="C11" s="259" t="s">
        <v>80</v>
      </c>
      <c r="D11" s="260">
        <v>2013</v>
      </c>
      <c r="E11" s="260" t="s">
        <v>98</v>
      </c>
      <c r="F11" s="261">
        <v>75350</v>
      </c>
      <c r="G11" s="262">
        <v>0.9</v>
      </c>
      <c r="H11" s="263">
        <f t="shared" ref="H11:H15" si="3">SUM(F11*G11)</f>
        <v>67815</v>
      </c>
      <c r="I11" s="263">
        <v>1.26</v>
      </c>
      <c r="J11" s="263">
        <f t="shared" ref="J11:J15" si="4">F11*I11</f>
        <v>94941</v>
      </c>
      <c r="K11" s="264"/>
      <c r="L11" s="265">
        <f t="shared" ref="L11:L15" si="5">SUM(H11*5/100)</f>
        <v>3390.75</v>
      </c>
    </row>
    <row r="12" spans="1:12" ht="17.25" thickBot="1">
      <c r="A12" s="257" t="s">
        <v>106</v>
      </c>
      <c r="B12" s="258" t="s">
        <v>179</v>
      </c>
      <c r="C12" s="259" t="s">
        <v>80</v>
      </c>
      <c r="D12" s="260">
        <v>2013</v>
      </c>
      <c r="E12" s="260" t="s">
        <v>138</v>
      </c>
      <c r="F12" s="261">
        <v>188800</v>
      </c>
      <c r="G12" s="262">
        <v>0.9</v>
      </c>
      <c r="H12" s="263">
        <f t="shared" si="3"/>
        <v>169920</v>
      </c>
      <c r="I12" s="263">
        <v>1.26</v>
      </c>
      <c r="J12" s="263">
        <f t="shared" si="4"/>
        <v>237888</v>
      </c>
      <c r="K12" s="264"/>
      <c r="L12" s="265">
        <f t="shared" si="5"/>
        <v>8496</v>
      </c>
    </row>
    <row r="13" spans="1:12" ht="17.25" thickBot="1">
      <c r="A13" s="257" t="s">
        <v>107</v>
      </c>
      <c r="B13" s="258" t="s">
        <v>188</v>
      </c>
      <c r="C13" s="259" t="s">
        <v>80</v>
      </c>
      <c r="D13" s="260">
        <v>2013</v>
      </c>
      <c r="E13" s="260" t="s">
        <v>182</v>
      </c>
      <c r="F13" s="261">
        <v>200000</v>
      </c>
      <c r="G13" s="262">
        <v>0.8</v>
      </c>
      <c r="H13" s="263">
        <f t="shared" ref="H13:H14" si="6">SUM(F13*G13)</f>
        <v>160000</v>
      </c>
      <c r="I13" s="263">
        <v>-0.74</v>
      </c>
      <c r="J13" s="263">
        <f t="shared" ref="J13:J14" si="7">F13*I13</f>
        <v>-148000</v>
      </c>
      <c r="K13" s="264"/>
      <c r="L13" s="265">
        <f t="shared" ref="L13:L14" si="8">SUM(H13*5/100)</f>
        <v>8000</v>
      </c>
    </row>
    <row r="14" spans="1:12" ht="17.25" thickBot="1">
      <c r="A14" s="257" t="s">
        <v>108</v>
      </c>
      <c r="B14" s="258" t="s">
        <v>188</v>
      </c>
      <c r="C14" s="259" t="s">
        <v>80</v>
      </c>
      <c r="D14" s="260">
        <v>2013</v>
      </c>
      <c r="E14" s="260" t="s">
        <v>182</v>
      </c>
      <c r="F14" s="261">
        <v>200000</v>
      </c>
      <c r="G14" s="262">
        <v>0.8</v>
      </c>
      <c r="H14" s="263">
        <f t="shared" si="6"/>
        <v>160000</v>
      </c>
      <c r="I14" s="263">
        <v>0.26</v>
      </c>
      <c r="J14" s="263">
        <f t="shared" si="7"/>
        <v>52000</v>
      </c>
      <c r="K14" s="264"/>
      <c r="L14" s="265">
        <f t="shared" si="8"/>
        <v>8000</v>
      </c>
    </row>
    <row r="15" spans="1:12" ht="17.25" thickBot="1">
      <c r="A15" s="257" t="s">
        <v>113</v>
      </c>
      <c r="B15" s="258" t="s">
        <v>188</v>
      </c>
      <c r="C15" s="259" t="s">
        <v>80</v>
      </c>
      <c r="D15" s="260">
        <v>2013</v>
      </c>
      <c r="E15" s="260" t="s">
        <v>182</v>
      </c>
      <c r="F15" s="261">
        <v>52900</v>
      </c>
      <c r="G15" s="262">
        <v>0.8</v>
      </c>
      <c r="H15" s="263">
        <f t="shared" si="3"/>
        <v>42320</v>
      </c>
      <c r="I15" s="263">
        <v>1.26</v>
      </c>
      <c r="J15" s="263">
        <f t="shared" si="4"/>
        <v>66654</v>
      </c>
      <c r="K15" s="264"/>
      <c r="L15" s="265">
        <f t="shared" si="5"/>
        <v>2116</v>
      </c>
    </row>
    <row r="16" spans="1:12" ht="45" customHeight="1" thickBot="1">
      <c r="A16" s="412" t="s">
        <v>184</v>
      </c>
      <c r="B16" s="413"/>
      <c r="C16" s="413"/>
      <c r="D16" s="413"/>
      <c r="E16" s="414"/>
      <c r="F16" s="266">
        <f>SUM(F6:F15)</f>
        <v>1517850</v>
      </c>
      <c r="G16" s="267"/>
      <c r="H16" s="268">
        <f>SUM(H6:H15)</f>
        <v>1275695</v>
      </c>
      <c r="I16" s="268"/>
      <c r="J16" s="268">
        <f>SUM(J6:J15)</f>
        <v>1303991</v>
      </c>
      <c r="K16" s="269"/>
      <c r="L16" s="270">
        <f t="shared" si="2"/>
        <v>63784.75</v>
      </c>
    </row>
    <row r="17" spans="1:12" ht="33" hidden="1">
      <c r="A17" s="271"/>
      <c r="B17" s="272" t="s">
        <v>1</v>
      </c>
      <c r="C17" s="273" t="s">
        <v>167</v>
      </c>
      <c r="D17" s="415" t="s">
        <v>79</v>
      </c>
      <c r="E17" s="415"/>
      <c r="F17" s="274" t="s">
        <v>168</v>
      </c>
      <c r="G17" s="275"/>
      <c r="H17" s="276"/>
      <c r="I17" s="276"/>
      <c r="J17" s="277"/>
      <c r="K17" s="278"/>
      <c r="L17" s="279">
        <f t="shared" si="2"/>
        <v>0</v>
      </c>
    </row>
    <row r="18" spans="1:12" ht="16.5" hidden="1" customHeight="1">
      <c r="A18" s="280"/>
      <c r="B18" s="281" t="s">
        <v>99</v>
      </c>
      <c r="C18" s="282">
        <f>F16</f>
        <v>1517850</v>
      </c>
      <c r="D18" s="416">
        <f>J16</f>
        <v>1303991</v>
      </c>
      <c r="E18" s="417"/>
      <c r="F18" s="283">
        <f>D18/C18</f>
        <v>0.8591039957835096</v>
      </c>
      <c r="G18" s="275"/>
      <c r="H18" s="276"/>
      <c r="I18" s="276"/>
      <c r="J18" s="254"/>
      <c r="K18" s="278"/>
      <c r="L18" s="284">
        <f t="shared" si="2"/>
        <v>0</v>
      </c>
    </row>
    <row r="19" spans="1:12" ht="16.5" customHeight="1" thickBot="1">
      <c r="A19" s="285" t="s">
        <v>114</v>
      </c>
      <c r="B19" s="286" t="s">
        <v>185</v>
      </c>
      <c r="C19" s="287" t="s">
        <v>80</v>
      </c>
      <c r="D19" s="260">
        <v>2013</v>
      </c>
      <c r="E19" s="265" t="s">
        <v>186</v>
      </c>
      <c r="F19" s="288">
        <v>60900</v>
      </c>
      <c r="G19" s="265">
        <v>1.3</v>
      </c>
      <c r="H19" s="263">
        <f t="shared" ref="H19:H20" si="9">SUM(F19*G19)</f>
        <v>79170</v>
      </c>
      <c r="I19" s="259"/>
      <c r="J19" s="289"/>
      <c r="K19" s="290"/>
      <c r="L19" s="265">
        <f t="shared" si="2"/>
        <v>3958.5</v>
      </c>
    </row>
    <row r="20" spans="1:12" ht="16.5" customHeight="1" thickBot="1">
      <c r="A20" s="285" t="s">
        <v>115</v>
      </c>
      <c r="B20" s="291" t="s">
        <v>185</v>
      </c>
      <c r="C20" s="282" t="s">
        <v>80</v>
      </c>
      <c r="D20" s="292">
        <v>2013</v>
      </c>
      <c r="E20" s="293" t="s">
        <v>187</v>
      </c>
      <c r="F20" s="294">
        <v>46150</v>
      </c>
      <c r="G20" s="293">
        <v>1.3</v>
      </c>
      <c r="H20" s="295">
        <f t="shared" si="9"/>
        <v>59995</v>
      </c>
      <c r="I20" s="296"/>
      <c r="J20" s="297"/>
      <c r="K20" s="298"/>
      <c r="L20" s="293">
        <f t="shared" si="2"/>
        <v>2999.75</v>
      </c>
    </row>
    <row r="21" spans="1:12" s="247" customFormat="1" ht="32.25" customHeight="1" thickBot="1">
      <c r="A21" s="411" t="s">
        <v>183</v>
      </c>
      <c r="B21" s="411"/>
      <c r="C21" s="411"/>
      <c r="D21" s="411"/>
      <c r="E21" s="411"/>
      <c r="F21" s="299">
        <f>SUM(F19:F20)</f>
        <v>107050</v>
      </c>
      <c r="G21" s="300"/>
      <c r="H21" s="307">
        <f>SUM(H19:H20)</f>
        <v>139165</v>
      </c>
      <c r="I21" s="301" t="s">
        <v>7</v>
      </c>
      <c r="J21" s="285"/>
      <c r="K21" s="302"/>
      <c r="L21" s="303">
        <f>SUM(L19:L20)</f>
        <v>6958.25</v>
      </c>
    </row>
    <row r="22" spans="1:12" ht="38.25" customHeight="1">
      <c r="A22" s="304"/>
      <c r="B22" s="305"/>
      <c r="C22" s="306"/>
      <c r="D22" s="402" t="s">
        <v>7</v>
      </c>
      <c r="E22" s="403"/>
      <c r="F22" s="403"/>
      <c r="G22" s="403"/>
      <c r="H22" s="403"/>
      <c r="I22" s="403"/>
      <c r="J22" s="403"/>
      <c r="K22" s="403"/>
      <c r="L22" s="403"/>
    </row>
    <row r="23" spans="1:12" ht="26.25" hidden="1" thickTop="1">
      <c r="A23" s="227"/>
      <c r="B23" s="228" t="s">
        <v>1</v>
      </c>
      <c r="C23" s="147" t="s">
        <v>167</v>
      </c>
      <c r="D23" s="376" t="s">
        <v>79</v>
      </c>
      <c r="E23" s="376"/>
      <c r="F23" s="229" t="s">
        <v>168</v>
      </c>
    </row>
    <row r="24" spans="1:12" ht="37.5" hidden="1" customHeight="1" thickBot="1">
      <c r="A24" s="216"/>
      <c r="B24" s="217" t="s">
        <v>99</v>
      </c>
      <c r="C24" s="218" t="e">
        <f>SUM(F6+F7+F8+F9+F10+#REF!+#REF!+#REF!)</f>
        <v>#REF!</v>
      </c>
      <c r="D24" s="377" t="e">
        <f>SUM(J6+J7+J8+J9+J10+#REF!+#REF!+#REF!)</f>
        <v>#REF!</v>
      </c>
      <c r="E24" s="378"/>
      <c r="F24" s="235" t="e">
        <f>D24/C24</f>
        <v>#REF!</v>
      </c>
      <c r="G24" s="251"/>
      <c r="H24" s="236"/>
      <c r="I24" s="252"/>
      <c r="J24" s="243"/>
      <c r="K24" s="137"/>
    </row>
    <row r="25" spans="1:12">
      <c r="E25" s="250"/>
      <c r="F25" s="250"/>
      <c r="G25" s="251"/>
      <c r="H25" s="236"/>
      <c r="I25" s="252"/>
      <c r="J25" s="243"/>
      <c r="K25" s="137"/>
    </row>
  </sheetData>
  <mergeCells count="18">
    <mergeCell ref="D24:E24"/>
    <mergeCell ref="A16:E16"/>
    <mergeCell ref="D17:E17"/>
    <mergeCell ref="D18:E18"/>
    <mergeCell ref="A4:A5"/>
    <mergeCell ref="B4:B5"/>
    <mergeCell ref="C4:C5"/>
    <mergeCell ref="D4:D5"/>
    <mergeCell ref="E4:E5"/>
    <mergeCell ref="L4:L5"/>
    <mergeCell ref="A2:L2"/>
    <mergeCell ref="D22:L22"/>
    <mergeCell ref="D23:E23"/>
    <mergeCell ref="F4:F5"/>
    <mergeCell ref="G4:H4"/>
    <mergeCell ref="I4:J4"/>
    <mergeCell ref="K4:K5"/>
    <mergeCell ref="A21:E21"/>
  </mergeCells>
  <pageMargins left="0.74803149606299213" right="0.43307086614173229" top="0.59055118110236227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8</vt:i4>
      </vt:variant>
      <vt:variant>
        <vt:lpstr>Adlandırılmış Aralıklar</vt:lpstr>
      </vt:variant>
      <vt:variant>
        <vt:i4>13</vt:i4>
      </vt:variant>
    </vt:vector>
  </HeadingPairs>
  <TitlesOfParts>
    <vt:vector size="21" baseType="lpstr">
      <vt:lpstr>Şartname</vt:lpstr>
      <vt:lpstr>16.02.10</vt:lpstr>
      <vt:lpstr>24.11.11</vt:lpstr>
      <vt:lpstr>30.11.11</vt:lpstr>
      <vt:lpstr>07.12.11 </vt:lpstr>
      <vt:lpstr>16.02.12</vt:lpstr>
      <vt:lpstr>23.02.12</vt:lpstr>
      <vt:lpstr>19.03.2012</vt:lpstr>
      <vt:lpstr>'07.12.11 '!Yazdırma_Alanı</vt:lpstr>
      <vt:lpstr>'16.02.10'!Yazdırma_Alanı</vt:lpstr>
      <vt:lpstr>'16.02.12'!Yazdırma_Alanı</vt:lpstr>
      <vt:lpstr>'19.03.2012'!Yazdırma_Alanı</vt:lpstr>
      <vt:lpstr>'23.02.12'!Yazdırma_Alanı</vt:lpstr>
      <vt:lpstr>'24.11.11'!Yazdırma_Alanı</vt:lpstr>
      <vt:lpstr>'30.11.11'!Yazdırma_Alanı</vt:lpstr>
      <vt:lpstr>'07.12.11 '!Yazdırma_Başlıkları</vt:lpstr>
      <vt:lpstr>'16.02.12'!Yazdırma_Başlıkları</vt:lpstr>
      <vt:lpstr>'19.03.2012'!Yazdırma_Başlıkları</vt:lpstr>
      <vt:lpstr>'23.02.12'!Yazdırma_Başlıkları</vt:lpstr>
      <vt:lpstr>'24.11.11'!Yazdırma_Başlıkları</vt:lpstr>
      <vt:lpstr>'30.11.11'!Yazdırma_Başlıkları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tic4</cp:lastModifiedBy>
  <cp:lastPrinted>2014-03-24T14:23:01Z</cp:lastPrinted>
  <dcterms:created xsi:type="dcterms:W3CDTF">2004-03-01T06:19:44Z</dcterms:created>
  <dcterms:modified xsi:type="dcterms:W3CDTF">2014-03-26T14:58:58Z</dcterms:modified>
</cp:coreProperties>
</file>